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5.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mc:AlternateContent xmlns:mc="http://schemas.openxmlformats.org/markup-compatibility/2006">
    <mc:Choice Requires="x15">
      <x15ac:absPath xmlns:x15ac="http://schemas.microsoft.com/office/spreadsheetml/2010/11/ac" url="/Users/berengerememe/Downloads/"/>
    </mc:Choice>
  </mc:AlternateContent>
  <xr:revisionPtr revIDLastSave="0" documentId="13_ncr:1_{5DAA4780-0B3D-5945-B371-7166073E6995}" xr6:coauthVersionLast="47" xr6:coauthVersionMax="47" xr10:uidLastSave="{00000000-0000-0000-0000-000000000000}"/>
  <bookViews>
    <workbookView xWindow="0" yWindow="660" windowWidth="29400" windowHeight="18460" tabRatio="675" activeTab="1" xr2:uid="{C13D1CFB-4E6B-4413-91E6-79D16670402F}"/>
  </bookViews>
  <sheets>
    <sheet name="PV - ACC" sheetId="21" state="hidden" r:id="rId1"/>
    <sheet name="A LIRE" sheetId="26" r:id="rId2"/>
    <sheet name="PV - ACI et ACC" sheetId="23" r:id="rId3"/>
    <sheet name="PV - AO CRE" sheetId="25" r:id="rId4"/>
    <sheet name="PV - AO" sheetId="24" state="hidden" r:id="rId5"/>
    <sheet name="TH - DEV" sheetId="20" r:id="rId6"/>
  </sheets>
  <definedNames>
    <definedName name="Poste_P4">#REF!</definedName>
    <definedName name="zone_sec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23" l="1"/>
  <c r="E12" i="23"/>
  <c r="E11" i="23"/>
  <c r="J24" i="23"/>
  <c r="C73" i="20" l="1"/>
  <c r="C72" i="20"/>
  <c r="C69" i="20"/>
  <c r="C49" i="20"/>
  <c r="D49" i="20" s="1"/>
  <c r="E49" i="20" s="1"/>
  <c r="B49" i="20"/>
  <c r="B47" i="20"/>
  <c r="C47" i="20"/>
  <c r="D47" i="20" s="1"/>
  <c r="E47" i="20" s="1"/>
  <c r="C39" i="20"/>
  <c r="D39" i="20" s="1"/>
  <c r="C40" i="20"/>
  <c r="H16" i="20"/>
  <c r="B55" i="20" s="1"/>
  <c r="H13" i="20"/>
  <c r="W25" i="25"/>
  <c r="X25" i="25"/>
  <c r="Y25" i="25"/>
  <c r="Z25" i="25"/>
  <c r="AA25" i="25"/>
  <c r="AB25" i="25"/>
  <c r="AC25" i="25"/>
  <c r="AD25" i="25"/>
  <c r="AE25" i="25"/>
  <c r="AF25" i="25"/>
  <c r="F25" i="25"/>
  <c r="G25" i="25" s="1"/>
  <c r="H25" i="25" s="1"/>
  <c r="I25" i="25" s="1"/>
  <c r="J25" i="25" s="1"/>
  <c r="K25" i="25" s="1"/>
  <c r="L25" i="25" s="1"/>
  <c r="M25" i="25" s="1"/>
  <c r="N25" i="25" s="1"/>
  <c r="O25" i="25" s="1"/>
  <c r="P25" i="25" s="1"/>
  <c r="Q25" i="25" s="1"/>
  <c r="R25" i="25" s="1"/>
  <c r="S25" i="25" s="1"/>
  <c r="T25" i="25" s="1"/>
  <c r="U25" i="25" s="1"/>
  <c r="V25" i="25" s="1"/>
  <c r="F21" i="24"/>
  <c r="B20" i="25"/>
  <c r="B73" i="25" s="1"/>
  <c r="B17" i="25"/>
  <c r="D69" i="25"/>
  <c r="E69" i="25"/>
  <c r="F69" i="25"/>
  <c r="G69" i="25"/>
  <c r="H69" i="25"/>
  <c r="I69" i="25"/>
  <c r="J69" i="25"/>
  <c r="K69" i="25"/>
  <c r="L69" i="25"/>
  <c r="M69" i="25"/>
  <c r="N69" i="25"/>
  <c r="O69" i="25"/>
  <c r="P69" i="25"/>
  <c r="Q69" i="25"/>
  <c r="R69" i="25"/>
  <c r="S69" i="25"/>
  <c r="T69" i="25"/>
  <c r="U69" i="25"/>
  <c r="V69" i="25"/>
  <c r="W69" i="25"/>
  <c r="X69" i="25"/>
  <c r="Y69" i="25"/>
  <c r="Z69" i="25"/>
  <c r="AA69" i="25"/>
  <c r="AB69" i="25"/>
  <c r="AC69" i="25"/>
  <c r="AD69" i="25"/>
  <c r="AE69" i="25"/>
  <c r="AF69" i="25"/>
  <c r="C69" i="25"/>
  <c r="B13" i="24"/>
  <c r="B14" i="24"/>
  <c r="D95" i="23"/>
  <c r="E95" i="23"/>
  <c r="F95" i="23"/>
  <c r="G95" i="23"/>
  <c r="H95" i="23"/>
  <c r="I95" i="23"/>
  <c r="J95" i="23"/>
  <c r="K95" i="23"/>
  <c r="L95" i="23"/>
  <c r="M95" i="23"/>
  <c r="N95" i="23"/>
  <c r="O95" i="23"/>
  <c r="P95" i="23"/>
  <c r="Q95" i="23"/>
  <c r="R95" i="23"/>
  <c r="S95" i="23"/>
  <c r="T95" i="23"/>
  <c r="U95" i="23"/>
  <c r="V95" i="23"/>
  <c r="W95" i="23"/>
  <c r="X95" i="23"/>
  <c r="Y95" i="23"/>
  <c r="Z95" i="23"/>
  <c r="AA95" i="23"/>
  <c r="AB95" i="23"/>
  <c r="AC95" i="23"/>
  <c r="AD95" i="23"/>
  <c r="AE95" i="23"/>
  <c r="AF95" i="23"/>
  <c r="C95" i="23"/>
  <c r="D40" i="25"/>
  <c r="E40" i="25"/>
  <c r="C40" i="25"/>
  <c r="C42" i="25" s="1"/>
  <c r="C43" i="25" s="1"/>
  <c r="C44" i="25" s="1"/>
  <c r="C61" i="25" s="1"/>
  <c r="AE248" i="25"/>
  <c r="AE247" i="25"/>
  <c r="AD247" i="25"/>
  <c r="AE246" i="25"/>
  <c r="AD246" i="25"/>
  <c r="AC246" i="25"/>
  <c r="AE245" i="25"/>
  <c r="AD245" i="25"/>
  <c r="AC245" i="25"/>
  <c r="AB245" i="25"/>
  <c r="AE244" i="25"/>
  <c r="AD244" i="25"/>
  <c r="AC244" i="25"/>
  <c r="AB244" i="25"/>
  <c r="AA244" i="25"/>
  <c r="AE243" i="25"/>
  <c r="AD243" i="25"/>
  <c r="AC243" i="25"/>
  <c r="AB243" i="25"/>
  <c r="AA243" i="25"/>
  <c r="Z243" i="25"/>
  <c r="AE242" i="25"/>
  <c r="AD242" i="25"/>
  <c r="AC242" i="25"/>
  <c r="AB242" i="25"/>
  <c r="AA242" i="25"/>
  <c r="Z242" i="25"/>
  <c r="Y242" i="25"/>
  <c r="AE241" i="25"/>
  <c r="AD241" i="25"/>
  <c r="AC241" i="25"/>
  <c r="AB241" i="25"/>
  <c r="AA241" i="25"/>
  <c r="Z241" i="25"/>
  <c r="Y241" i="25"/>
  <c r="X241" i="25"/>
  <c r="AE240" i="25"/>
  <c r="AD240" i="25"/>
  <c r="AC240" i="25"/>
  <c r="AB240" i="25"/>
  <c r="AA240" i="25"/>
  <c r="Z240" i="25"/>
  <c r="Y240" i="25"/>
  <c r="X240" i="25"/>
  <c r="W240" i="25"/>
  <c r="AE239" i="25"/>
  <c r="AD239" i="25"/>
  <c r="AC239" i="25"/>
  <c r="AB239" i="25"/>
  <c r="AA239" i="25"/>
  <c r="Z239" i="25"/>
  <c r="Y239" i="25"/>
  <c r="X239" i="25"/>
  <c r="W239" i="25"/>
  <c r="V239" i="25"/>
  <c r="AE238" i="25"/>
  <c r="AD238" i="25"/>
  <c r="AC238" i="25"/>
  <c r="AB238" i="25"/>
  <c r="AA238" i="25"/>
  <c r="Z238" i="25"/>
  <c r="Y238" i="25"/>
  <c r="X238" i="25"/>
  <c r="W238" i="25"/>
  <c r="V238" i="25"/>
  <c r="U238" i="25"/>
  <c r="AE237" i="25"/>
  <c r="AD237" i="25"/>
  <c r="AC237" i="25"/>
  <c r="AB237" i="25"/>
  <c r="AA237" i="25"/>
  <c r="Z237" i="25"/>
  <c r="Y237" i="25"/>
  <c r="X237" i="25"/>
  <c r="W237" i="25"/>
  <c r="V237" i="25"/>
  <c r="U237" i="25"/>
  <c r="T237" i="25"/>
  <c r="AE236" i="25"/>
  <c r="AD236" i="25"/>
  <c r="AC236" i="25"/>
  <c r="AB236" i="25"/>
  <c r="AA236" i="25"/>
  <c r="Z236" i="25"/>
  <c r="Y236" i="25"/>
  <c r="X236" i="25"/>
  <c r="W236" i="25"/>
  <c r="V236" i="25"/>
  <c r="U236" i="25"/>
  <c r="T236" i="25"/>
  <c r="S236" i="25"/>
  <c r="AE235" i="25"/>
  <c r="AD235" i="25"/>
  <c r="AC235" i="25"/>
  <c r="AB235" i="25"/>
  <c r="AA235" i="25"/>
  <c r="Z235" i="25"/>
  <c r="Y235" i="25"/>
  <c r="X235" i="25"/>
  <c r="W235" i="25"/>
  <c r="V235" i="25"/>
  <c r="U235" i="25"/>
  <c r="T235" i="25"/>
  <c r="S235" i="25"/>
  <c r="R235" i="25"/>
  <c r="AE234" i="25"/>
  <c r="AD234" i="25"/>
  <c r="AC234" i="25"/>
  <c r="AB234" i="25"/>
  <c r="AA234" i="25"/>
  <c r="Z234" i="25"/>
  <c r="Y234" i="25"/>
  <c r="X234" i="25"/>
  <c r="W234" i="25"/>
  <c r="V234" i="25"/>
  <c r="U234" i="25"/>
  <c r="T234" i="25"/>
  <c r="S234" i="25"/>
  <c r="R234" i="25"/>
  <c r="Q234" i="25"/>
  <c r="AE233" i="25"/>
  <c r="AD233" i="25"/>
  <c r="AC233" i="25"/>
  <c r="AB233" i="25"/>
  <c r="AA233" i="25"/>
  <c r="Z233" i="25"/>
  <c r="Y233" i="25"/>
  <c r="X233" i="25"/>
  <c r="W233" i="25"/>
  <c r="V233" i="25"/>
  <c r="U233" i="25"/>
  <c r="T233" i="25"/>
  <c r="S233" i="25"/>
  <c r="R233" i="25"/>
  <c r="Q233" i="25"/>
  <c r="P233" i="25"/>
  <c r="AE232" i="25"/>
  <c r="AD232" i="25"/>
  <c r="AC232" i="25"/>
  <c r="AB232" i="25"/>
  <c r="AA232" i="25"/>
  <c r="Z232" i="25"/>
  <c r="Y232" i="25"/>
  <c r="X232" i="25"/>
  <c r="W232" i="25"/>
  <c r="V232" i="25"/>
  <c r="U232" i="25"/>
  <c r="T232" i="25"/>
  <c r="S232" i="25"/>
  <c r="R232" i="25"/>
  <c r="Q232" i="25"/>
  <c r="P232" i="25"/>
  <c r="O232" i="25"/>
  <c r="AE231" i="25"/>
  <c r="AD231" i="25"/>
  <c r="AC231" i="25"/>
  <c r="AB231" i="25"/>
  <c r="AA231" i="25"/>
  <c r="Z231" i="25"/>
  <c r="Y231" i="25"/>
  <c r="X231" i="25"/>
  <c r="W231" i="25"/>
  <c r="V231" i="25"/>
  <c r="U231" i="25"/>
  <c r="T231" i="25"/>
  <c r="S231" i="25"/>
  <c r="R231" i="25"/>
  <c r="Q231" i="25"/>
  <c r="P231" i="25"/>
  <c r="O231" i="25"/>
  <c r="N231" i="25"/>
  <c r="AE230" i="25"/>
  <c r="AD230" i="25"/>
  <c r="AC230" i="25"/>
  <c r="AB230" i="25"/>
  <c r="AA230" i="25"/>
  <c r="Z230" i="25"/>
  <c r="Y230" i="25"/>
  <c r="X230" i="25"/>
  <c r="W230" i="25"/>
  <c r="V230" i="25"/>
  <c r="U230" i="25"/>
  <c r="T230" i="25"/>
  <c r="S230" i="25"/>
  <c r="R230" i="25"/>
  <c r="Q230" i="25"/>
  <c r="P230" i="25"/>
  <c r="O230" i="25"/>
  <c r="N230" i="25"/>
  <c r="M230" i="25"/>
  <c r="AE229" i="25"/>
  <c r="AD229" i="25"/>
  <c r="AC229" i="25"/>
  <c r="AB229" i="25"/>
  <c r="AA229" i="25"/>
  <c r="Z229" i="25"/>
  <c r="Y229" i="25"/>
  <c r="X229" i="25"/>
  <c r="W229" i="25"/>
  <c r="V229" i="25"/>
  <c r="U229" i="25"/>
  <c r="T229" i="25"/>
  <c r="S229" i="25"/>
  <c r="R229" i="25"/>
  <c r="Q229" i="25"/>
  <c r="P229" i="25"/>
  <c r="O229" i="25"/>
  <c r="N229" i="25"/>
  <c r="M229" i="25"/>
  <c r="L229" i="25"/>
  <c r="AE228" i="25"/>
  <c r="AD228" i="25"/>
  <c r="AC228" i="25"/>
  <c r="AB228" i="25"/>
  <c r="AA228" i="25"/>
  <c r="Z228" i="25"/>
  <c r="Y228" i="25"/>
  <c r="X228" i="25"/>
  <c r="W228" i="25"/>
  <c r="V228" i="25"/>
  <c r="U228" i="25"/>
  <c r="T228" i="25"/>
  <c r="S228" i="25"/>
  <c r="R228" i="25"/>
  <c r="Q228" i="25"/>
  <c r="P228" i="25"/>
  <c r="O228" i="25"/>
  <c r="N228" i="25"/>
  <c r="M228" i="25"/>
  <c r="L228" i="25"/>
  <c r="K228" i="25"/>
  <c r="AE227" i="25"/>
  <c r="AD227" i="25"/>
  <c r="AC227" i="25"/>
  <c r="AB227" i="25"/>
  <c r="AA227" i="25"/>
  <c r="Z227" i="25"/>
  <c r="Y227" i="25"/>
  <c r="X227" i="25"/>
  <c r="W227" i="25"/>
  <c r="V227" i="25"/>
  <c r="U227" i="25"/>
  <c r="T227" i="25"/>
  <c r="S227" i="25"/>
  <c r="R227" i="25"/>
  <c r="Q227" i="25"/>
  <c r="P227" i="25"/>
  <c r="O227" i="25"/>
  <c r="N227" i="25"/>
  <c r="M227" i="25"/>
  <c r="L227" i="25"/>
  <c r="K227" i="25"/>
  <c r="J227" i="25"/>
  <c r="AE226" i="25"/>
  <c r="AD226" i="25"/>
  <c r="AC226" i="25"/>
  <c r="AB226" i="25"/>
  <c r="AA226" i="25"/>
  <c r="Z226" i="25"/>
  <c r="Y226" i="25"/>
  <c r="X226" i="25"/>
  <c r="W226" i="25"/>
  <c r="V226" i="25"/>
  <c r="U226" i="25"/>
  <c r="T226" i="25"/>
  <c r="S226" i="25"/>
  <c r="R226" i="25"/>
  <c r="Q226" i="25"/>
  <c r="P226" i="25"/>
  <c r="O226" i="25"/>
  <c r="N226" i="25"/>
  <c r="M226" i="25"/>
  <c r="L226" i="25"/>
  <c r="K226" i="25"/>
  <c r="J226" i="25"/>
  <c r="I226" i="25"/>
  <c r="AE225" i="25"/>
  <c r="AD225" i="25"/>
  <c r="AC225" i="25"/>
  <c r="AB225" i="25"/>
  <c r="AA225" i="25"/>
  <c r="Z225" i="25"/>
  <c r="Y225" i="25"/>
  <c r="X225" i="25"/>
  <c r="W225" i="25"/>
  <c r="V225" i="25"/>
  <c r="U225" i="25"/>
  <c r="T225" i="25"/>
  <c r="S225" i="25"/>
  <c r="R225" i="25"/>
  <c r="Q225" i="25"/>
  <c r="P225" i="25"/>
  <c r="O225" i="25"/>
  <c r="N225" i="25"/>
  <c r="M225" i="25"/>
  <c r="L225" i="25"/>
  <c r="K225" i="25"/>
  <c r="J225" i="25"/>
  <c r="I225" i="25"/>
  <c r="H225" i="25"/>
  <c r="AE224" i="25"/>
  <c r="AD224" i="25"/>
  <c r="AC224" i="25"/>
  <c r="AB224" i="25"/>
  <c r="AA224" i="25"/>
  <c r="Z224" i="25"/>
  <c r="Y224" i="25"/>
  <c r="X224" i="25"/>
  <c r="W224" i="25"/>
  <c r="V224" i="25"/>
  <c r="U224" i="25"/>
  <c r="T224" i="25"/>
  <c r="S224" i="25"/>
  <c r="R224" i="25"/>
  <c r="Q224" i="25"/>
  <c r="P224" i="25"/>
  <c r="O224" i="25"/>
  <c r="N224" i="25"/>
  <c r="M224" i="25"/>
  <c r="L224" i="25"/>
  <c r="K224" i="25"/>
  <c r="J224" i="25"/>
  <c r="I224" i="25"/>
  <c r="H224" i="25"/>
  <c r="G224" i="25"/>
  <c r="AE223" i="25"/>
  <c r="AD223" i="25"/>
  <c r="AC223" i="25"/>
  <c r="AB223" i="25"/>
  <c r="AA223" i="25"/>
  <c r="Z223" i="25"/>
  <c r="Y223" i="25"/>
  <c r="X223" i="25"/>
  <c r="W223" i="25"/>
  <c r="V223" i="25"/>
  <c r="U223" i="25"/>
  <c r="T223" i="25"/>
  <c r="S223" i="25"/>
  <c r="R223" i="25"/>
  <c r="Q223" i="25"/>
  <c r="P223" i="25"/>
  <c r="O223" i="25"/>
  <c r="N223" i="25"/>
  <c r="M223" i="25"/>
  <c r="L223" i="25"/>
  <c r="K223" i="25"/>
  <c r="J223" i="25"/>
  <c r="I223" i="25"/>
  <c r="H223" i="25"/>
  <c r="G223" i="25"/>
  <c r="F223" i="25"/>
  <c r="AE222" i="25"/>
  <c r="AD222" i="25"/>
  <c r="AC222" i="25"/>
  <c r="AB222" i="25"/>
  <c r="AA222" i="25"/>
  <c r="Z222" i="25"/>
  <c r="Y222" i="25"/>
  <c r="X222" i="25"/>
  <c r="W222" i="25"/>
  <c r="V222" i="25"/>
  <c r="U222" i="25"/>
  <c r="T222" i="25"/>
  <c r="S222" i="25"/>
  <c r="R222" i="25"/>
  <c r="Q222" i="25"/>
  <c r="P222" i="25"/>
  <c r="O222" i="25"/>
  <c r="N222" i="25"/>
  <c r="M222" i="25"/>
  <c r="L222" i="25"/>
  <c r="K222" i="25"/>
  <c r="J222" i="25"/>
  <c r="I222" i="25"/>
  <c r="H222" i="25"/>
  <c r="G222" i="25"/>
  <c r="F222" i="25"/>
  <c r="E222" i="25"/>
  <c r="AE221" i="25"/>
  <c r="AD221" i="25"/>
  <c r="AC221" i="25"/>
  <c r="AB221" i="25"/>
  <c r="AA221" i="25"/>
  <c r="Z221" i="25"/>
  <c r="Y221" i="25"/>
  <c r="X221" i="25"/>
  <c r="W221" i="25"/>
  <c r="V221" i="25"/>
  <c r="U221" i="25"/>
  <c r="T221" i="25"/>
  <c r="S221" i="25"/>
  <c r="R221" i="25"/>
  <c r="Q221" i="25"/>
  <c r="P221" i="25"/>
  <c r="O221" i="25"/>
  <c r="N221" i="25"/>
  <c r="M221" i="25"/>
  <c r="L221" i="25"/>
  <c r="K221" i="25"/>
  <c r="J221" i="25"/>
  <c r="I221" i="25"/>
  <c r="H221" i="25"/>
  <c r="G221" i="25"/>
  <c r="F221" i="25"/>
  <c r="E221" i="25"/>
  <c r="D221" i="25"/>
  <c r="AE220" i="25"/>
  <c r="AD220" i="25"/>
  <c r="AC220" i="25"/>
  <c r="AB220" i="25"/>
  <c r="AA220" i="25"/>
  <c r="Z220" i="25"/>
  <c r="Y220" i="25"/>
  <c r="X220" i="25"/>
  <c r="W220" i="25"/>
  <c r="V220" i="25"/>
  <c r="U220" i="25"/>
  <c r="T220" i="25"/>
  <c r="S220" i="25"/>
  <c r="R220" i="25"/>
  <c r="Q220" i="25"/>
  <c r="P220" i="25"/>
  <c r="O220" i="25"/>
  <c r="N220" i="25"/>
  <c r="M220" i="25"/>
  <c r="L220" i="25"/>
  <c r="K220" i="25"/>
  <c r="J220" i="25"/>
  <c r="I220" i="25"/>
  <c r="H220" i="25"/>
  <c r="G220" i="25"/>
  <c r="F220" i="25"/>
  <c r="E220" i="25"/>
  <c r="D220" i="25"/>
  <c r="C220" i="25"/>
  <c r="AE219" i="25"/>
  <c r="AD219" i="25"/>
  <c r="AC219" i="25"/>
  <c r="AB219" i="25"/>
  <c r="AA219" i="25"/>
  <c r="Z219" i="25"/>
  <c r="Y219" i="25"/>
  <c r="X219" i="25"/>
  <c r="W219" i="25"/>
  <c r="V219" i="25"/>
  <c r="U219" i="25"/>
  <c r="T219" i="25"/>
  <c r="S219" i="25"/>
  <c r="R219" i="25"/>
  <c r="Q219" i="25"/>
  <c r="P219" i="25"/>
  <c r="O219" i="25"/>
  <c r="N219" i="25"/>
  <c r="M219" i="25"/>
  <c r="L219" i="25"/>
  <c r="K219" i="25"/>
  <c r="J219" i="25"/>
  <c r="I219" i="25"/>
  <c r="H219" i="25"/>
  <c r="G219" i="25"/>
  <c r="F219" i="25"/>
  <c r="E219" i="25"/>
  <c r="D219" i="25"/>
  <c r="C219" i="25"/>
  <c r="B219" i="25"/>
  <c r="B249" i="25" s="1"/>
  <c r="B115" i="25" s="1"/>
  <c r="AE215" i="25"/>
  <c r="AE214" i="25"/>
  <c r="AD214" i="25"/>
  <c r="AE213" i="25"/>
  <c r="AD213" i="25"/>
  <c r="AC213" i="25"/>
  <c r="AE212" i="25"/>
  <c r="AD212" i="25"/>
  <c r="AC212" i="25"/>
  <c r="AB212" i="25"/>
  <c r="AE211" i="25"/>
  <c r="AD211" i="25"/>
  <c r="AC211" i="25"/>
  <c r="AB211" i="25"/>
  <c r="AA211" i="25"/>
  <c r="AE210" i="25"/>
  <c r="AD210" i="25"/>
  <c r="AC210" i="25"/>
  <c r="AB210" i="25"/>
  <c r="AA210" i="25"/>
  <c r="Z210" i="25"/>
  <c r="AE209" i="25"/>
  <c r="AD209" i="25"/>
  <c r="AC209" i="25"/>
  <c r="AB209" i="25"/>
  <c r="AA209" i="25"/>
  <c r="Z209" i="25"/>
  <c r="Y209" i="25"/>
  <c r="AE208" i="25"/>
  <c r="AD208" i="25"/>
  <c r="AC208" i="25"/>
  <c r="AB208" i="25"/>
  <c r="AA208" i="25"/>
  <c r="Z208" i="25"/>
  <c r="Y208" i="25"/>
  <c r="X208" i="25"/>
  <c r="AE207" i="25"/>
  <c r="AD207" i="25"/>
  <c r="AC207" i="25"/>
  <c r="AB207" i="25"/>
  <c r="AA207" i="25"/>
  <c r="Z207" i="25"/>
  <c r="Y207" i="25"/>
  <c r="X207" i="25"/>
  <c r="W207" i="25"/>
  <c r="AE206" i="25"/>
  <c r="AD206" i="25"/>
  <c r="AC206" i="25"/>
  <c r="AB206" i="25"/>
  <c r="AA206" i="25"/>
  <c r="Z206" i="25"/>
  <c r="Y206" i="25"/>
  <c r="X206" i="25"/>
  <c r="W206" i="25"/>
  <c r="V206" i="25"/>
  <c r="AE205" i="25"/>
  <c r="AD205" i="25"/>
  <c r="AC205" i="25"/>
  <c r="AB205" i="25"/>
  <c r="AA205" i="25"/>
  <c r="Z205" i="25"/>
  <c r="Y205" i="25"/>
  <c r="X205" i="25"/>
  <c r="W205" i="25"/>
  <c r="V205" i="25"/>
  <c r="U205" i="25"/>
  <c r="AE204" i="25"/>
  <c r="AD204" i="25"/>
  <c r="AC204" i="25"/>
  <c r="AB204" i="25"/>
  <c r="AA204" i="25"/>
  <c r="Z204" i="25"/>
  <c r="Y204" i="25"/>
  <c r="X204" i="25"/>
  <c r="W204" i="25"/>
  <c r="V204" i="25"/>
  <c r="U204" i="25"/>
  <c r="T204" i="25"/>
  <c r="AE203" i="25"/>
  <c r="AD203" i="25"/>
  <c r="AC203" i="25"/>
  <c r="AB203" i="25"/>
  <c r="AA203" i="25"/>
  <c r="Z203" i="25"/>
  <c r="Y203" i="25"/>
  <c r="X203" i="25"/>
  <c r="W203" i="25"/>
  <c r="V203" i="25"/>
  <c r="U203" i="25"/>
  <c r="T203" i="25"/>
  <c r="S203" i="25"/>
  <c r="AE202" i="25"/>
  <c r="AD202" i="25"/>
  <c r="AC202" i="25"/>
  <c r="AB202" i="25"/>
  <c r="AA202" i="25"/>
  <c r="Z202" i="25"/>
  <c r="Y202" i="25"/>
  <c r="X202" i="25"/>
  <c r="W202" i="25"/>
  <c r="V202" i="25"/>
  <c r="U202" i="25"/>
  <c r="T202" i="25"/>
  <c r="S202" i="25"/>
  <c r="R202" i="25"/>
  <c r="AE201" i="25"/>
  <c r="AD201" i="25"/>
  <c r="AC201" i="25"/>
  <c r="AB201" i="25"/>
  <c r="AA201" i="25"/>
  <c r="Z201" i="25"/>
  <c r="Y201" i="25"/>
  <c r="X201" i="25"/>
  <c r="W201" i="25"/>
  <c r="V201" i="25"/>
  <c r="U201" i="25"/>
  <c r="T201" i="25"/>
  <c r="S201" i="25"/>
  <c r="R201" i="25"/>
  <c r="Q201" i="25"/>
  <c r="AE200" i="25"/>
  <c r="AD200" i="25"/>
  <c r="AC200" i="25"/>
  <c r="AB200" i="25"/>
  <c r="AA200" i="25"/>
  <c r="Z200" i="25"/>
  <c r="Y200" i="25"/>
  <c r="X200" i="25"/>
  <c r="W200" i="25"/>
  <c r="V200" i="25"/>
  <c r="U200" i="25"/>
  <c r="T200" i="25"/>
  <c r="S200" i="25"/>
  <c r="R200" i="25"/>
  <c r="Q200" i="25"/>
  <c r="P200" i="25"/>
  <c r="AE199" i="25"/>
  <c r="AD199" i="25"/>
  <c r="AC199" i="25"/>
  <c r="AB199" i="25"/>
  <c r="AA199" i="25"/>
  <c r="Z199" i="25"/>
  <c r="Y199" i="25"/>
  <c r="X199" i="25"/>
  <c r="W199" i="25"/>
  <c r="V199" i="25"/>
  <c r="U199" i="25"/>
  <c r="T199" i="25"/>
  <c r="S199" i="25"/>
  <c r="R199" i="25"/>
  <c r="Q199" i="25"/>
  <c r="P199" i="25"/>
  <c r="O199" i="25"/>
  <c r="AE198" i="25"/>
  <c r="AD198" i="25"/>
  <c r="AC198" i="25"/>
  <c r="AB198" i="25"/>
  <c r="AA198" i="25"/>
  <c r="Z198" i="25"/>
  <c r="Y198" i="25"/>
  <c r="X198" i="25"/>
  <c r="W198" i="25"/>
  <c r="V198" i="25"/>
  <c r="U198" i="25"/>
  <c r="T198" i="25"/>
  <c r="S198" i="25"/>
  <c r="R198" i="25"/>
  <c r="Q198" i="25"/>
  <c r="P198" i="25"/>
  <c r="O198" i="25"/>
  <c r="N198" i="25"/>
  <c r="AE197" i="25"/>
  <c r="AD197" i="25"/>
  <c r="AC197" i="25"/>
  <c r="AB197" i="25"/>
  <c r="AA197" i="25"/>
  <c r="Z197" i="25"/>
  <c r="Y197" i="25"/>
  <c r="X197" i="25"/>
  <c r="W197" i="25"/>
  <c r="V197" i="25"/>
  <c r="U197" i="25"/>
  <c r="T197" i="25"/>
  <c r="S197" i="25"/>
  <c r="R197" i="25"/>
  <c r="Q197" i="25"/>
  <c r="P197" i="25"/>
  <c r="O197" i="25"/>
  <c r="N197" i="25"/>
  <c r="M197" i="25"/>
  <c r="AE196" i="25"/>
  <c r="AD196" i="25"/>
  <c r="AC196" i="25"/>
  <c r="AB196" i="25"/>
  <c r="AA196" i="25"/>
  <c r="Z196" i="25"/>
  <c r="Y196" i="25"/>
  <c r="X196" i="25"/>
  <c r="W196" i="25"/>
  <c r="V196" i="25"/>
  <c r="U196" i="25"/>
  <c r="T196" i="25"/>
  <c r="S196" i="25"/>
  <c r="R196" i="25"/>
  <c r="Q196" i="25"/>
  <c r="P196" i="25"/>
  <c r="O196" i="25"/>
  <c r="N196" i="25"/>
  <c r="M196" i="25"/>
  <c r="L196" i="25"/>
  <c r="AE195" i="25"/>
  <c r="AD195" i="25"/>
  <c r="AC195" i="25"/>
  <c r="AB195" i="25"/>
  <c r="AA195" i="25"/>
  <c r="Z195" i="25"/>
  <c r="Y195" i="25"/>
  <c r="X195" i="25"/>
  <c r="W195" i="25"/>
  <c r="V195" i="25"/>
  <c r="U195" i="25"/>
  <c r="T195" i="25"/>
  <c r="S195" i="25"/>
  <c r="R195" i="25"/>
  <c r="Q195" i="25"/>
  <c r="P195" i="25"/>
  <c r="O195" i="25"/>
  <c r="N195" i="25"/>
  <c r="M195" i="25"/>
  <c r="L195" i="25"/>
  <c r="K195" i="25"/>
  <c r="AE194" i="25"/>
  <c r="AD194" i="25"/>
  <c r="AC194" i="25"/>
  <c r="AB194" i="25"/>
  <c r="AA194" i="25"/>
  <c r="Z194" i="25"/>
  <c r="Y194" i="25"/>
  <c r="X194" i="25"/>
  <c r="W194" i="25"/>
  <c r="V194" i="25"/>
  <c r="U194" i="25"/>
  <c r="T194" i="25"/>
  <c r="S194" i="25"/>
  <c r="R194" i="25"/>
  <c r="Q194" i="25"/>
  <c r="P194" i="25"/>
  <c r="O194" i="25"/>
  <c r="N194" i="25"/>
  <c r="M194" i="25"/>
  <c r="L194" i="25"/>
  <c r="K194" i="25"/>
  <c r="J194" i="25"/>
  <c r="AE193" i="25"/>
  <c r="AD193" i="25"/>
  <c r="AC193" i="25"/>
  <c r="AB193" i="25"/>
  <c r="AA193" i="25"/>
  <c r="Z193" i="25"/>
  <c r="Y193" i="25"/>
  <c r="X193" i="25"/>
  <c r="W193" i="25"/>
  <c r="V193" i="25"/>
  <c r="U193" i="25"/>
  <c r="T193" i="25"/>
  <c r="S193" i="25"/>
  <c r="R193" i="25"/>
  <c r="Q193" i="25"/>
  <c r="P193" i="25"/>
  <c r="O193" i="25"/>
  <c r="N193" i="25"/>
  <c r="M193" i="25"/>
  <c r="L193" i="25"/>
  <c r="K193" i="25"/>
  <c r="J193" i="25"/>
  <c r="I193" i="25"/>
  <c r="AE192" i="25"/>
  <c r="AD192" i="25"/>
  <c r="AC192" i="25"/>
  <c r="AB192" i="25"/>
  <c r="AA192" i="25"/>
  <c r="Z192" i="25"/>
  <c r="Y192" i="25"/>
  <c r="X192" i="25"/>
  <c r="W192" i="25"/>
  <c r="V192" i="25"/>
  <c r="U192" i="25"/>
  <c r="T192" i="25"/>
  <c r="S192" i="25"/>
  <c r="R192" i="25"/>
  <c r="Q192" i="25"/>
  <c r="P192" i="25"/>
  <c r="O192" i="25"/>
  <c r="N192" i="25"/>
  <c r="M192" i="25"/>
  <c r="L192" i="25"/>
  <c r="K192" i="25"/>
  <c r="J192" i="25"/>
  <c r="I192" i="25"/>
  <c r="H192" i="25"/>
  <c r="AE191" i="25"/>
  <c r="AD191" i="25"/>
  <c r="AC191" i="25"/>
  <c r="AB191" i="25"/>
  <c r="AA191" i="25"/>
  <c r="Z191" i="25"/>
  <c r="Y191" i="25"/>
  <c r="X191" i="25"/>
  <c r="W191" i="25"/>
  <c r="V191" i="25"/>
  <c r="U191" i="25"/>
  <c r="T191" i="25"/>
  <c r="S191" i="25"/>
  <c r="R191" i="25"/>
  <c r="Q191" i="25"/>
  <c r="P191" i="25"/>
  <c r="O191" i="25"/>
  <c r="N191" i="25"/>
  <c r="M191" i="25"/>
  <c r="L191" i="25"/>
  <c r="K191" i="25"/>
  <c r="J191" i="25"/>
  <c r="I191" i="25"/>
  <c r="H191" i="25"/>
  <c r="G191" i="25"/>
  <c r="AE190" i="25"/>
  <c r="AD190" i="25"/>
  <c r="AC190" i="25"/>
  <c r="AB190" i="25"/>
  <c r="AA190" i="25"/>
  <c r="Z190" i="25"/>
  <c r="Y190" i="25"/>
  <c r="X190" i="25"/>
  <c r="W190" i="25"/>
  <c r="V190" i="25"/>
  <c r="U190" i="25"/>
  <c r="T190" i="25"/>
  <c r="S190" i="25"/>
  <c r="R190" i="25"/>
  <c r="Q190" i="25"/>
  <c r="P190" i="25"/>
  <c r="O190" i="25"/>
  <c r="N190" i="25"/>
  <c r="M190" i="25"/>
  <c r="L190" i="25"/>
  <c r="K190" i="25"/>
  <c r="J190" i="25"/>
  <c r="I190" i="25"/>
  <c r="H190" i="25"/>
  <c r="G190" i="25"/>
  <c r="F190" i="25"/>
  <c r="AE189" i="25"/>
  <c r="AD189" i="25"/>
  <c r="AC189" i="25"/>
  <c r="AB189" i="25"/>
  <c r="AA189" i="25"/>
  <c r="Z189" i="25"/>
  <c r="Y189" i="25"/>
  <c r="X189" i="25"/>
  <c r="W189" i="25"/>
  <c r="V189" i="25"/>
  <c r="U189" i="25"/>
  <c r="T189" i="25"/>
  <c r="S189" i="25"/>
  <c r="R189" i="25"/>
  <c r="Q189" i="25"/>
  <c r="P189" i="25"/>
  <c r="O189" i="25"/>
  <c r="N189" i="25"/>
  <c r="M189" i="25"/>
  <c r="L189" i="25"/>
  <c r="K189" i="25"/>
  <c r="J189" i="25"/>
  <c r="I189" i="25"/>
  <c r="H189" i="25"/>
  <c r="G189" i="25"/>
  <c r="F189" i="25"/>
  <c r="E189" i="25"/>
  <c r="AE188" i="25"/>
  <c r="AD188" i="25"/>
  <c r="AC188" i="25"/>
  <c r="AB188" i="25"/>
  <c r="AA188" i="25"/>
  <c r="Z188" i="25"/>
  <c r="Y188" i="25"/>
  <c r="X188" i="25"/>
  <c r="W188" i="25"/>
  <c r="V188" i="25"/>
  <c r="U188" i="25"/>
  <c r="T188" i="25"/>
  <c r="S188" i="25"/>
  <c r="R188" i="25"/>
  <c r="Q188" i="25"/>
  <c r="P188" i="25"/>
  <c r="O188" i="25"/>
  <c r="N188" i="25"/>
  <c r="M188" i="25"/>
  <c r="L188" i="25"/>
  <c r="K188" i="25"/>
  <c r="J188" i="25"/>
  <c r="I188" i="25"/>
  <c r="H188" i="25"/>
  <c r="G188" i="25"/>
  <c r="F188" i="25"/>
  <c r="E188" i="25"/>
  <c r="D188" i="25"/>
  <c r="AE187" i="25"/>
  <c r="AD187" i="25"/>
  <c r="AC187" i="25"/>
  <c r="AB187" i="25"/>
  <c r="AA187" i="25"/>
  <c r="Z187" i="25"/>
  <c r="Y187" i="25"/>
  <c r="X187" i="25"/>
  <c r="W187" i="25"/>
  <c r="V187" i="25"/>
  <c r="U187" i="25"/>
  <c r="T187" i="25"/>
  <c r="S187" i="25"/>
  <c r="R187" i="25"/>
  <c r="Q187" i="25"/>
  <c r="P187" i="25"/>
  <c r="O187" i="25"/>
  <c r="N187" i="25"/>
  <c r="M187" i="25"/>
  <c r="L187" i="25"/>
  <c r="K187" i="25"/>
  <c r="J187" i="25"/>
  <c r="I187" i="25"/>
  <c r="H187" i="25"/>
  <c r="G187" i="25"/>
  <c r="F187" i="25"/>
  <c r="E187" i="25"/>
  <c r="D187" i="25"/>
  <c r="C187" i="25"/>
  <c r="AE186" i="25"/>
  <c r="AD186" i="25"/>
  <c r="AC186" i="25"/>
  <c r="AB186" i="25"/>
  <c r="AA186" i="25"/>
  <c r="Z186" i="25"/>
  <c r="Y186" i="25"/>
  <c r="X186" i="25"/>
  <c r="W186" i="25"/>
  <c r="V186" i="25"/>
  <c r="U186" i="25"/>
  <c r="T186" i="25"/>
  <c r="S186" i="25"/>
  <c r="R186" i="25"/>
  <c r="Q186" i="25"/>
  <c r="P186" i="25"/>
  <c r="O186" i="25"/>
  <c r="N186" i="25"/>
  <c r="M186" i="25"/>
  <c r="L186" i="25"/>
  <c r="K186" i="25"/>
  <c r="J186" i="25"/>
  <c r="I186" i="25"/>
  <c r="H186" i="25"/>
  <c r="G186" i="25"/>
  <c r="F186" i="25"/>
  <c r="E186" i="25"/>
  <c r="D186" i="25"/>
  <c r="C186" i="25"/>
  <c r="B186" i="25"/>
  <c r="B216" i="25" s="1"/>
  <c r="B114" i="25" s="1"/>
  <c r="AE118" i="25"/>
  <c r="AE151" i="25" s="1"/>
  <c r="AE185" i="25" s="1"/>
  <c r="AE218" i="25" s="1"/>
  <c r="AD118" i="25"/>
  <c r="AD151" i="25" s="1"/>
  <c r="AD185" i="25" s="1"/>
  <c r="AD218" i="25" s="1"/>
  <c r="AC118" i="25"/>
  <c r="AC151" i="25" s="1"/>
  <c r="AC185" i="25" s="1"/>
  <c r="AC218" i="25" s="1"/>
  <c r="AB118" i="25"/>
  <c r="AB151" i="25" s="1"/>
  <c r="AB185" i="25" s="1"/>
  <c r="AB218" i="25" s="1"/>
  <c r="AA118" i="25"/>
  <c r="AA151" i="25" s="1"/>
  <c r="AA185" i="25" s="1"/>
  <c r="AA218" i="25" s="1"/>
  <c r="Z118" i="25"/>
  <c r="Z151" i="25" s="1"/>
  <c r="Z185" i="25" s="1"/>
  <c r="Z218" i="25" s="1"/>
  <c r="Y118" i="25"/>
  <c r="Y151" i="25" s="1"/>
  <c r="Y185" i="25" s="1"/>
  <c r="Y218" i="25" s="1"/>
  <c r="X118" i="25"/>
  <c r="X151" i="25" s="1"/>
  <c r="X185" i="25" s="1"/>
  <c r="X218" i="25" s="1"/>
  <c r="W118" i="25"/>
  <c r="W151" i="25" s="1"/>
  <c r="W185" i="25" s="1"/>
  <c r="W218" i="25" s="1"/>
  <c r="V118" i="25"/>
  <c r="V151" i="25" s="1"/>
  <c r="V185" i="25" s="1"/>
  <c r="V218" i="25" s="1"/>
  <c r="U118" i="25"/>
  <c r="U151" i="25" s="1"/>
  <c r="U185" i="25" s="1"/>
  <c r="U218" i="25" s="1"/>
  <c r="T118" i="25"/>
  <c r="T151" i="25" s="1"/>
  <c r="T185" i="25" s="1"/>
  <c r="T218" i="25" s="1"/>
  <c r="S118" i="25"/>
  <c r="S151" i="25" s="1"/>
  <c r="S185" i="25" s="1"/>
  <c r="S218" i="25" s="1"/>
  <c r="R118" i="25"/>
  <c r="R151" i="25" s="1"/>
  <c r="R185" i="25" s="1"/>
  <c r="R218" i="25" s="1"/>
  <c r="Q118" i="25"/>
  <c r="Q151" i="25" s="1"/>
  <c r="Q185" i="25" s="1"/>
  <c r="Q218" i="25" s="1"/>
  <c r="P118" i="25"/>
  <c r="P151" i="25" s="1"/>
  <c r="P185" i="25" s="1"/>
  <c r="P218" i="25" s="1"/>
  <c r="O118" i="25"/>
  <c r="O151" i="25" s="1"/>
  <c r="O185" i="25" s="1"/>
  <c r="O218" i="25" s="1"/>
  <c r="N118" i="25"/>
  <c r="N151" i="25" s="1"/>
  <c r="N185" i="25" s="1"/>
  <c r="N218" i="25" s="1"/>
  <c r="M118" i="25"/>
  <c r="M151" i="25" s="1"/>
  <c r="M185" i="25" s="1"/>
  <c r="M218" i="25" s="1"/>
  <c r="L118" i="25"/>
  <c r="L151" i="25" s="1"/>
  <c r="L185" i="25" s="1"/>
  <c r="L218" i="25" s="1"/>
  <c r="K118" i="25"/>
  <c r="K151" i="25" s="1"/>
  <c r="K185" i="25" s="1"/>
  <c r="K218" i="25" s="1"/>
  <c r="J118" i="25"/>
  <c r="J151" i="25" s="1"/>
  <c r="J185" i="25" s="1"/>
  <c r="J218" i="25" s="1"/>
  <c r="I118" i="25"/>
  <c r="I151" i="25" s="1"/>
  <c r="I185" i="25" s="1"/>
  <c r="I218" i="25" s="1"/>
  <c r="H118" i="25"/>
  <c r="H151" i="25" s="1"/>
  <c r="H185" i="25" s="1"/>
  <c r="H218" i="25" s="1"/>
  <c r="G118" i="25"/>
  <c r="G151" i="25" s="1"/>
  <c r="G185" i="25" s="1"/>
  <c r="G218" i="25" s="1"/>
  <c r="F118" i="25"/>
  <c r="F151" i="25" s="1"/>
  <c r="F185" i="25" s="1"/>
  <c r="F218" i="25" s="1"/>
  <c r="E118" i="25"/>
  <c r="E151" i="25" s="1"/>
  <c r="E185" i="25" s="1"/>
  <c r="E218" i="25" s="1"/>
  <c r="D118" i="25"/>
  <c r="D151" i="25" s="1"/>
  <c r="D185" i="25" s="1"/>
  <c r="D218" i="25" s="1"/>
  <c r="C118" i="25"/>
  <c r="C151" i="25" s="1"/>
  <c r="C185" i="25" s="1"/>
  <c r="C218" i="25" s="1"/>
  <c r="B118" i="25"/>
  <c r="B151" i="25" s="1"/>
  <c r="B185" i="25" s="1"/>
  <c r="B218" i="25" s="1"/>
  <c r="B98" i="25"/>
  <c r="B101" i="25" s="1"/>
  <c r="D94" i="25"/>
  <c r="E94" i="25" s="1"/>
  <c r="F94" i="25" s="1"/>
  <c r="G94" i="25" s="1"/>
  <c r="H94" i="25" s="1"/>
  <c r="I94" i="25" s="1"/>
  <c r="J94" i="25" s="1"/>
  <c r="K94" i="25" s="1"/>
  <c r="L94" i="25" s="1"/>
  <c r="M94" i="25" s="1"/>
  <c r="N94" i="25" s="1"/>
  <c r="O94" i="25" s="1"/>
  <c r="P94" i="25" s="1"/>
  <c r="Q94" i="25" s="1"/>
  <c r="R94" i="25" s="1"/>
  <c r="S94" i="25" s="1"/>
  <c r="T94" i="25" s="1"/>
  <c r="U94" i="25" s="1"/>
  <c r="V94" i="25" s="1"/>
  <c r="W94" i="25" s="1"/>
  <c r="X94" i="25" s="1"/>
  <c r="Y94" i="25" s="1"/>
  <c r="Z94" i="25" s="1"/>
  <c r="AA94" i="25" s="1"/>
  <c r="AB94" i="25" s="1"/>
  <c r="AC94" i="25" s="1"/>
  <c r="AD94" i="25" s="1"/>
  <c r="AE94" i="25" s="1"/>
  <c r="AF94" i="25" s="1"/>
  <c r="D93" i="25"/>
  <c r="E93" i="25" s="1"/>
  <c r="F93" i="25" s="1"/>
  <c r="G93" i="25" s="1"/>
  <c r="H93" i="25" s="1"/>
  <c r="I93" i="25" s="1"/>
  <c r="J93" i="25" s="1"/>
  <c r="K93" i="25" s="1"/>
  <c r="L93" i="25" s="1"/>
  <c r="M93" i="25" s="1"/>
  <c r="N93" i="25" s="1"/>
  <c r="O93" i="25" s="1"/>
  <c r="P93" i="25" s="1"/>
  <c r="Q93" i="25" s="1"/>
  <c r="R93" i="25" s="1"/>
  <c r="S93" i="25" s="1"/>
  <c r="T93" i="25" s="1"/>
  <c r="U93" i="25" s="1"/>
  <c r="V93" i="25" s="1"/>
  <c r="W93" i="25" s="1"/>
  <c r="X93" i="25" s="1"/>
  <c r="Y93" i="25" s="1"/>
  <c r="Z93" i="25" s="1"/>
  <c r="AA93" i="25" s="1"/>
  <c r="AB93" i="25" s="1"/>
  <c r="AC93" i="25" s="1"/>
  <c r="AD93" i="25" s="1"/>
  <c r="AE93" i="25" s="1"/>
  <c r="AF93" i="25" s="1"/>
  <c r="AF74" i="25"/>
  <c r="AE74" i="25"/>
  <c r="AD74" i="25"/>
  <c r="AC74" i="25"/>
  <c r="AB74" i="25"/>
  <c r="AA74" i="25"/>
  <c r="Z74" i="25"/>
  <c r="Y74" i="25"/>
  <c r="X74" i="25"/>
  <c r="W74" i="25"/>
  <c r="V74" i="25"/>
  <c r="U74" i="25"/>
  <c r="T74" i="25"/>
  <c r="S74" i="25"/>
  <c r="R74" i="25"/>
  <c r="Q74" i="25"/>
  <c r="P74" i="25"/>
  <c r="O74" i="25"/>
  <c r="N74" i="25"/>
  <c r="M74" i="25"/>
  <c r="L74" i="25"/>
  <c r="K74" i="25"/>
  <c r="J74" i="25"/>
  <c r="I74" i="25"/>
  <c r="H74" i="25"/>
  <c r="G74" i="25"/>
  <c r="F74" i="25"/>
  <c r="E74" i="25"/>
  <c r="D74" i="25"/>
  <c r="C74" i="25"/>
  <c r="B72" i="25"/>
  <c r="AB72" i="25" s="1"/>
  <c r="AF59" i="25"/>
  <c r="AE59" i="25"/>
  <c r="AD59" i="25"/>
  <c r="AC59" i="25"/>
  <c r="AB59" i="25"/>
  <c r="AA59" i="25"/>
  <c r="Z59" i="25"/>
  <c r="Y59" i="25"/>
  <c r="X59" i="25"/>
  <c r="W59" i="25"/>
  <c r="V59" i="25"/>
  <c r="U59" i="25"/>
  <c r="T59" i="25"/>
  <c r="S59" i="25"/>
  <c r="R59" i="25"/>
  <c r="Q59" i="25"/>
  <c r="P59" i="25"/>
  <c r="O59" i="25"/>
  <c r="N59" i="25"/>
  <c r="M59" i="25"/>
  <c r="L59" i="25"/>
  <c r="K59" i="25"/>
  <c r="J59" i="25"/>
  <c r="I59" i="25"/>
  <c r="H59" i="25"/>
  <c r="G59" i="25"/>
  <c r="F59" i="25"/>
  <c r="E59" i="25"/>
  <c r="D59" i="25"/>
  <c r="C59" i="25"/>
  <c r="AF52" i="25"/>
  <c r="AE52" i="25"/>
  <c r="AD52" i="25"/>
  <c r="AC52" i="25"/>
  <c r="AB52" i="25"/>
  <c r="AA52" i="25"/>
  <c r="Z52" i="25"/>
  <c r="Y52" i="25"/>
  <c r="X52" i="25"/>
  <c r="W52" i="25"/>
  <c r="V52" i="25"/>
  <c r="U52" i="25"/>
  <c r="T52" i="25"/>
  <c r="S52" i="25"/>
  <c r="R52" i="25"/>
  <c r="Q52" i="25"/>
  <c r="P52" i="25"/>
  <c r="O52" i="25"/>
  <c r="N52" i="25"/>
  <c r="M52" i="25"/>
  <c r="L52" i="25"/>
  <c r="K52" i="25"/>
  <c r="J52" i="25"/>
  <c r="I52" i="25"/>
  <c r="H52" i="25"/>
  <c r="G52" i="25"/>
  <c r="F52" i="25"/>
  <c r="E52" i="25"/>
  <c r="D52" i="25"/>
  <c r="C52" i="25"/>
  <c r="E54" i="25"/>
  <c r="E56" i="25" s="1"/>
  <c r="E98" i="25" s="1"/>
  <c r="C39" i="25"/>
  <c r="C71" i="25" s="1"/>
  <c r="E15" i="25"/>
  <c r="AB53" i="25" s="1"/>
  <c r="E12" i="25"/>
  <c r="B49" i="25" s="1"/>
  <c r="C49" i="25" s="1"/>
  <c r="G5" i="24"/>
  <c r="F5" i="24"/>
  <c r="D23" i="24"/>
  <c r="E23" i="24"/>
  <c r="C23" i="24"/>
  <c r="C25" i="24" s="1"/>
  <c r="D61" i="24"/>
  <c r="E61" i="24"/>
  <c r="F61" i="24"/>
  <c r="G61" i="24"/>
  <c r="H61" i="24"/>
  <c r="I61" i="24"/>
  <c r="J61" i="24"/>
  <c r="K61" i="24"/>
  <c r="L61" i="24"/>
  <c r="M61" i="24"/>
  <c r="N61" i="24"/>
  <c r="O61" i="24"/>
  <c r="P61" i="24"/>
  <c r="Q61" i="24"/>
  <c r="R61" i="24"/>
  <c r="S61" i="24"/>
  <c r="T61" i="24"/>
  <c r="U61" i="24"/>
  <c r="V61" i="24"/>
  <c r="W61" i="24"/>
  <c r="X61" i="24"/>
  <c r="Y61" i="24"/>
  <c r="Z61" i="24"/>
  <c r="AA61" i="24"/>
  <c r="AB61" i="24"/>
  <c r="AC61" i="24"/>
  <c r="AD61" i="24"/>
  <c r="AE61" i="24"/>
  <c r="AF61" i="24"/>
  <c r="C61" i="24"/>
  <c r="E58" i="24"/>
  <c r="F58" i="24"/>
  <c r="G58" i="24"/>
  <c r="H58" i="24"/>
  <c r="I58" i="24"/>
  <c r="J58" i="24"/>
  <c r="K58" i="24"/>
  <c r="L58" i="24"/>
  <c r="M58" i="24"/>
  <c r="N58" i="24"/>
  <c r="O58" i="24"/>
  <c r="P58" i="24"/>
  <c r="Q58" i="24"/>
  <c r="R58" i="24"/>
  <c r="S58" i="24"/>
  <c r="T58" i="24"/>
  <c r="U58" i="24"/>
  <c r="V58" i="24"/>
  <c r="W58" i="24"/>
  <c r="X58" i="24"/>
  <c r="Y58" i="24"/>
  <c r="Z58" i="24"/>
  <c r="AA58" i="24"/>
  <c r="AB58" i="24"/>
  <c r="AC58" i="24"/>
  <c r="AD58" i="24"/>
  <c r="AE58" i="24"/>
  <c r="AF58" i="24"/>
  <c r="E63" i="24"/>
  <c r="F63" i="24"/>
  <c r="G63" i="24"/>
  <c r="H63" i="24"/>
  <c r="I63" i="24"/>
  <c r="J63" i="24"/>
  <c r="K63" i="24"/>
  <c r="L63" i="24"/>
  <c r="M63" i="24"/>
  <c r="N63" i="24"/>
  <c r="O63" i="24"/>
  <c r="P63" i="24"/>
  <c r="Q63" i="24"/>
  <c r="R63" i="24"/>
  <c r="S63" i="24"/>
  <c r="T63" i="24"/>
  <c r="U63" i="24"/>
  <c r="V63" i="24"/>
  <c r="W63" i="24"/>
  <c r="X63" i="24"/>
  <c r="Y63" i="24"/>
  <c r="Z63" i="24"/>
  <c r="AA63" i="24"/>
  <c r="AB63" i="24"/>
  <c r="AC63" i="24"/>
  <c r="AD63" i="24"/>
  <c r="AE63" i="24"/>
  <c r="AF63" i="24"/>
  <c r="D58" i="24"/>
  <c r="D63" i="24"/>
  <c r="D35" i="24"/>
  <c r="E35" i="24"/>
  <c r="C35" i="24"/>
  <c r="C63" i="24"/>
  <c r="C58" i="24"/>
  <c r="B53" i="20" l="1"/>
  <c r="C53" i="20" s="1"/>
  <c r="F49" i="20"/>
  <c r="G49" i="20" s="1"/>
  <c r="H49" i="20" s="1"/>
  <c r="I49" i="20" s="1"/>
  <c r="J49" i="20" s="1"/>
  <c r="K49" i="20" s="1"/>
  <c r="L49" i="20" s="1"/>
  <c r="M49" i="20" s="1"/>
  <c r="N49" i="20" s="1"/>
  <c r="O49" i="20" s="1"/>
  <c r="P49" i="20" s="1"/>
  <c r="Q49" i="20" s="1"/>
  <c r="R49" i="20" s="1"/>
  <c r="S49" i="20" s="1"/>
  <c r="T49" i="20" s="1"/>
  <c r="U49" i="20" s="1"/>
  <c r="V49" i="20" s="1"/>
  <c r="F47" i="20"/>
  <c r="G47" i="20" s="1"/>
  <c r="H47" i="20" s="1"/>
  <c r="I47" i="20" s="1"/>
  <c r="J47" i="20" s="1"/>
  <c r="K47" i="20" s="1"/>
  <c r="L47" i="20" s="1"/>
  <c r="M47" i="20" s="1"/>
  <c r="N47" i="20" s="1"/>
  <c r="O47" i="20" s="1"/>
  <c r="P47" i="20" s="1"/>
  <c r="Q47" i="20" s="1"/>
  <c r="R47" i="20" s="1"/>
  <c r="S47" i="20" s="1"/>
  <c r="T47" i="20" s="1"/>
  <c r="U47" i="20" s="1"/>
  <c r="V47" i="20" s="1"/>
  <c r="O55" i="20"/>
  <c r="AA55" i="20"/>
  <c r="D55" i="20"/>
  <c r="P55" i="20"/>
  <c r="AB55" i="20"/>
  <c r="AF55" i="20"/>
  <c r="I55" i="20"/>
  <c r="N55" i="20"/>
  <c r="E55" i="20"/>
  <c r="Q55" i="20"/>
  <c r="AC55" i="20"/>
  <c r="U55" i="20"/>
  <c r="Y55" i="20"/>
  <c r="F55" i="20"/>
  <c r="R55" i="20"/>
  <c r="AD55" i="20"/>
  <c r="T55" i="20"/>
  <c r="C55" i="20"/>
  <c r="G55" i="20"/>
  <c r="S55" i="20"/>
  <c r="AE55" i="20"/>
  <c r="H55" i="20"/>
  <c r="Z55" i="20"/>
  <c r="M55" i="20"/>
  <c r="J55" i="20"/>
  <c r="V55" i="20"/>
  <c r="K55" i="20"/>
  <c r="W55" i="20"/>
  <c r="L55" i="20"/>
  <c r="X55" i="20"/>
  <c r="C54" i="20"/>
  <c r="E39" i="20"/>
  <c r="E54" i="20" s="1"/>
  <c r="D54" i="20"/>
  <c r="E53" i="20"/>
  <c r="D53" i="20"/>
  <c r="AF40" i="25"/>
  <c r="C73" i="25"/>
  <c r="K72" i="25"/>
  <c r="L72" i="25"/>
  <c r="M72" i="25"/>
  <c r="X72" i="25"/>
  <c r="AA72" i="25"/>
  <c r="AC72" i="25"/>
  <c r="O72" i="25"/>
  <c r="W72" i="25"/>
  <c r="AE72" i="25"/>
  <c r="F72" i="25"/>
  <c r="J72" i="25"/>
  <c r="Z40" i="25"/>
  <c r="N40" i="25"/>
  <c r="Y40" i="25"/>
  <c r="M40" i="25"/>
  <c r="T53" i="25"/>
  <c r="X40" i="25"/>
  <c r="L40" i="25"/>
  <c r="W40" i="25"/>
  <c r="K40" i="25"/>
  <c r="N72" i="25"/>
  <c r="V40" i="25"/>
  <c r="J40" i="25"/>
  <c r="U40" i="25"/>
  <c r="I40" i="25"/>
  <c r="T40" i="25"/>
  <c r="H40" i="25"/>
  <c r="AE40" i="25"/>
  <c r="S40" i="25"/>
  <c r="G40" i="25"/>
  <c r="Y72" i="25"/>
  <c r="AD40" i="25"/>
  <c r="R40" i="25"/>
  <c r="F40" i="25"/>
  <c r="Z72" i="25"/>
  <c r="AC40" i="25"/>
  <c r="Q40" i="25"/>
  <c r="AB40" i="25"/>
  <c r="P40" i="25"/>
  <c r="G72" i="25"/>
  <c r="AA40" i="25"/>
  <c r="O40" i="25"/>
  <c r="J216" i="25"/>
  <c r="J114" i="25" s="1"/>
  <c r="V216" i="25"/>
  <c r="V114" i="25" s="1"/>
  <c r="AD216" i="25"/>
  <c r="AD114" i="25" s="1"/>
  <c r="D53" i="25"/>
  <c r="J53" i="25"/>
  <c r="K53" i="25"/>
  <c r="F216" i="25"/>
  <c r="F114" i="25" s="1"/>
  <c r="R216" i="25"/>
  <c r="R114" i="25" s="1"/>
  <c r="D249" i="25"/>
  <c r="D115" i="25" s="1"/>
  <c r="S53" i="25"/>
  <c r="D216" i="25"/>
  <c r="D114" i="25" s="1"/>
  <c r="E249" i="25"/>
  <c r="E115" i="25" s="1"/>
  <c r="Q249" i="25"/>
  <c r="Q115" i="25" s="1"/>
  <c r="AC249" i="25"/>
  <c r="AC115" i="25" s="1"/>
  <c r="E216" i="25"/>
  <c r="E114" i="25" s="1"/>
  <c r="Q216" i="25"/>
  <c r="Q114" i="25" s="1"/>
  <c r="AC216" i="25"/>
  <c r="AC114" i="25" s="1"/>
  <c r="F249" i="25"/>
  <c r="F115" i="25" s="1"/>
  <c r="R249" i="25"/>
  <c r="R115" i="25" s="1"/>
  <c r="AD249" i="25"/>
  <c r="AD115" i="25" s="1"/>
  <c r="I249" i="25"/>
  <c r="I115" i="25" s="1"/>
  <c r="U249" i="25"/>
  <c r="U115" i="25" s="1"/>
  <c r="AD53" i="25"/>
  <c r="G249" i="25"/>
  <c r="G115" i="25" s="1"/>
  <c r="AE53" i="25"/>
  <c r="G216" i="25"/>
  <c r="G114" i="25" s="1"/>
  <c r="S216" i="25"/>
  <c r="S114" i="25" s="1"/>
  <c r="AE216" i="25"/>
  <c r="AE114" i="25" s="1"/>
  <c r="K249" i="25"/>
  <c r="K115" i="25" s="1"/>
  <c r="W249" i="25"/>
  <c r="W115" i="25" s="1"/>
  <c r="K216" i="25"/>
  <c r="K114" i="25" s="1"/>
  <c r="J249" i="25"/>
  <c r="J115" i="25" s="1"/>
  <c r="E62" i="25"/>
  <c r="E55" i="25"/>
  <c r="E97" i="25"/>
  <c r="C41" i="25"/>
  <c r="C54" i="25"/>
  <c r="C70" i="25" s="1"/>
  <c r="E42" i="25"/>
  <c r="D42" i="25"/>
  <c r="D43" i="25" s="1"/>
  <c r="D44" i="25" s="1"/>
  <c r="D61" i="25" s="1"/>
  <c r="P53" i="25"/>
  <c r="AF53" i="25"/>
  <c r="Q53" i="25"/>
  <c r="R53" i="25"/>
  <c r="D54" i="25"/>
  <c r="C50" i="25"/>
  <c r="E53" i="25"/>
  <c r="U53" i="25"/>
  <c r="D39" i="25"/>
  <c r="D73" i="25" s="1"/>
  <c r="D49" i="25"/>
  <c r="F53" i="25"/>
  <c r="V53" i="25"/>
  <c r="E49" i="25"/>
  <c r="G53" i="25"/>
  <c r="W53" i="25"/>
  <c r="F49" i="25"/>
  <c r="H53" i="25"/>
  <c r="AA53" i="25"/>
  <c r="O53" i="25"/>
  <c r="C53" i="25"/>
  <c r="Z53" i="25"/>
  <c r="N53" i="25"/>
  <c r="Y53" i="25"/>
  <c r="M53" i="25"/>
  <c r="X53" i="25"/>
  <c r="L53" i="25"/>
  <c r="G49" i="25"/>
  <c r="I53" i="25"/>
  <c r="AC53" i="25"/>
  <c r="U72" i="25"/>
  <c r="I72" i="25"/>
  <c r="AF72" i="25"/>
  <c r="T72" i="25"/>
  <c r="H72" i="25"/>
  <c r="AD72" i="25"/>
  <c r="R72" i="25"/>
  <c r="P72" i="25"/>
  <c r="C72" i="25"/>
  <c r="Q72" i="25"/>
  <c r="D72" i="25"/>
  <c r="S72" i="25"/>
  <c r="E72" i="25"/>
  <c r="V72" i="25"/>
  <c r="H216" i="25"/>
  <c r="H114" i="25" s="1"/>
  <c r="T216" i="25"/>
  <c r="T114" i="25" s="1"/>
  <c r="W216" i="25"/>
  <c r="W114" i="25" s="1"/>
  <c r="H249" i="25"/>
  <c r="H115" i="25" s="1"/>
  <c r="T249" i="25"/>
  <c r="T115" i="25" s="1"/>
  <c r="V249" i="25"/>
  <c r="V115" i="25" s="1"/>
  <c r="S249" i="25"/>
  <c r="S115" i="25" s="1"/>
  <c r="AE249" i="25"/>
  <c r="AE115" i="25" s="1"/>
  <c r="I216" i="25"/>
  <c r="I114" i="25" s="1"/>
  <c r="U216" i="25"/>
  <c r="U114" i="25" s="1"/>
  <c r="L216" i="25"/>
  <c r="L114" i="25" s="1"/>
  <c r="X216" i="25"/>
  <c r="X114" i="25" s="1"/>
  <c r="L249" i="25"/>
  <c r="L115" i="25" s="1"/>
  <c r="X249" i="25"/>
  <c r="X115" i="25" s="1"/>
  <c r="M216" i="25"/>
  <c r="M114" i="25" s="1"/>
  <c r="Y216" i="25"/>
  <c r="Y114" i="25" s="1"/>
  <c r="M249" i="25"/>
  <c r="M115" i="25" s="1"/>
  <c r="Y249" i="25"/>
  <c r="Y115" i="25" s="1"/>
  <c r="N216" i="25"/>
  <c r="N114" i="25" s="1"/>
  <c r="Z216" i="25"/>
  <c r="Z114" i="25" s="1"/>
  <c r="N249" i="25"/>
  <c r="N115" i="25" s="1"/>
  <c r="Z249" i="25"/>
  <c r="Z115" i="25" s="1"/>
  <c r="C216" i="25"/>
  <c r="C114" i="25" s="1"/>
  <c r="O216" i="25"/>
  <c r="O114" i="25" s="1"/>
  <c r="AA216" i="25"/>
  <c r="AA114" i="25" s="1"/>
  <c r="C249" i="25"/>
  <c r="C115" i="25" s="1"/>
  <c r="O249" i="25"/>
  <c r="O115" i="25" s="1"/>
  <c r="AA249" i="25"/>
  <c r="AA115" i="25" s="1"/>
  <c r="P216" i="25"/>
  <c r="P114" i="25" s="1"/>
  <c r="AB216" i="25"/>
  <c r="AB114" i="25" s="1"/>
  <c r="P249" i="25"/>
  <c r="P115" i="25" s="1"/>
  <c r="AB249" i="25"/>
  <c r="AB115" i="25" s="1"/>
  <c r="C38" i="24"/>
  <c r="K16" i="23"/>
  <c r="K13" i="23"/>
  <c r="B73" i="23" s="1"/>
  <c r="E73" i="23" s="1"/>
  <c r="H18" i="23"/>
  <c r="C39" i="23"/>
  <c r="B98" i="23"/>
  <c r="L98" i="23" s="1"/>
  <c r="G99" i="23"/>
  <c r="D26" i="21"/>
  <c r="D76" i="23"/>
  <c r="E76" i="23"/>
  <c r="F76" i="23"/>
  <c r="G76" i="23"/>
  <c r="H76" i="23"/>
  <c r="I76" i="23"/>
  <c r="J76" i="23"/>
  <c r="K76" i="23"/>
  <c r="L76" i="23"/>
  <c r="M76" i="23"/>
  <c r="N76" i="23"/>
  <c r="O76" i="23"/>
  <c r="P76" i="23"/>
  <c r="Q76" i="23"/>
  <c r="R76" i="23"/>
  <c r="S76" i="23"/>
  <c r="T76" i="23"/>
  <c r="U76" i="23"/>
  <c r="V76" i="23"/>
  <c r="W76" i="23"/>
  <c r="X76" i="23"/>
  <c r="Y76" i="23"/>
  <c r="Z76" i="23"/>
  <c r="AA76" i="23"/>
  <c r="AB76" i="23"/>
  <c r="AC76" i="23"/>
  <c r="AD76" i="23"/>
  <c r="AE76" i="23"/>
  <c r="AF76" i="23"/>
  <c r="C76" i="23"/>
  <c r="C26" i="21"/>
  <c r="D39" i="23"/>
  <c r="E39" i="23"/>
  <c r="C38" i="23"/>
  <c r="D38" i="23" s="1"/>
  <c r="E38" i="23" s="1"/>
  <c r="E74" i="23" s="1"/>
  <c r="F24" i="23"/>
  <c r="G24" i="23" s="1"/>
  <c r="H24" i="23" s="1"/>
  <c r="C46" i="21"/>
  <c r="W21" i="24"/>
  <c r="X21" i="24"/>
  <c r="Y21" i="24"/>
  <c r="Z21" i="24"/>
  <c r="AA21" i="24"/>
  <c r="AB21" i="24"/>
  <c r="AC21" i="24"/>
  <c r="AD21" i="24"/>
  <c r="AE21" i="24"/>
  <c r="AF21" i="24"/>
  <c r="F23" i="24"/>
  <c r="F24" i="20"/>
  <c r="G24" i="20" s="1"/>
  <c r="H24" i="20" s="1"/>
  <c r="I24" i="20" s="1"/>
  <c r="J24" i="20" s="1"/>
  <c r="K24" i="20" s="1"/>
  <c r="L24" i="20" s="1"/>
  <c r="M24" i="20" s="1"/>
  <c r="N24" i="20" s="1"/>
  <c r="O24" i="20" s="1"/>
  <c r="P24" i="20" s="1"/>
  <c r="Q24" i="20" s="1"/>
  <c r="R24" i="20" s="1"/>
  <c r="S24" i="20" s="1"/>
  <c r="T24" i="20" s="1"/>
  <c r="U24" i="20" s="1"/>
  <c r="V24" i="20" s="1"/>
  <c r="W24" i="20" s="1"/>
  <c r="X24" i="20" s="1"/>
  <c r="Y24" i="20" s="1"/>
  <c r="Z24" i="20" s="1"/>
  <c r="AA24" i="20" s="1"/>
  <c r="AB24" i="20" s="1"/>
  <c r="AC24" i="20" s="1"/>
  <c r="AD24" i="20" s="1"/>
  <c r="AE24" i="20" s="1"/>
  <c r="AF24" i="20" s="1"/>
  <c r="F23" i="20"/>
  <c r="D72" i="20"/>
  <c r="E72" i="20"/>
  <c r="F72" i="20"/>
  <c r="G72" i="20"/>
  <c r="H72" i="20"/>
  <c r="I72" i="20"/>
  <c r="J72" i="20"/>
  <c r="K72" i="20"/>
  <c r="L72" i="20"/>
  <c r="M72" i="20"/>
  <c r="N72" i="20"/>
  <c r="O72" i="20"/>
  <c r="P72" i="20"/>
  <c r="Q72" i="20"/>
  <c r="R72" i="20"/>
  <c r="S72" i="20"/>
  <c r="T72" i="20"/>
  <c r="U72" i="20"/>
  <c r="V72" i="20"/>
  <c r="W72" i="20"/>
  <c r="X72" i="20"/>
  <c r="Y72" i="20"/>
  <c r="Z72" i="20"/>
  <c r="AA72" i="20"/>
  <c r="AB72" i="20"/>
  <c r="AC72" i="20"/>
  <c r="AD72" i="20"/>
  <c r="AE72" i="20"/>
  <c r="AF72" i="20"/>
  <c r="AF71" i="20"/>
  <c r="D69" i="20"/>
  <c r="E69" i="20"/>
  <c r="F69" i="20"/>
  <c r="G69" i="20"/>
  <c r="H69" i="20"/>
  <c r="I69" i="20"/>
  <c r="J69" i="20"/>
  <c r="K69" i="20"/>
  <c r="L69" i="20"/>
  <c r="M69" i="20"/>
  <c r="N69" i="20"/>
  <c r="O69" i="20"/>
  <c r="P69" i="20"/>
  <c r="Q69" i="20"/>
  <c r="R69" i="20"/>
  <c r="S69" i="20"/>
  <c r="T69" i="20"/>
  <c r="U69" i="20"/>
  <c r="V69" i="20"/>
  <c r="W69" i="20"/>
  <c r="X69" i="20"/>
  <c r="Y69" i="20"/>
  <c r="Z69" i="20"/>
  <c r="AA69" i="20"/>
  <c r="AB69" i="20"/>
  <c r="AC69" i="20"/>
  <c r="AD69" i="20"/>
  <c r="AE69" i="20"/>
  <c r="AF69" i="20"/>
  <c r="AF70" i="20"/>
  <c r="B101" i="20"/>
  <c r="J73" i="20"/>
  <c r="K73" i="20"/>
  <c r="L73" i="20"/>
  <c r="M73" i="20"/>
  <c r="N73" i="20"/>
  <c r="O73" i="20"/>
  <c r="P73" i="20"/>
  <c r="Q73" i="20"/>
  <c r="R73" i="20"/>
  <c r="S73" i="20"/>
  <c r="T73" i="20"/>
  <c r="U73" i="20"/>
  <c r="V73" i="20"/>
  <c r="W73" i="20"/>
  <c r="X73" i="20"/>
  <c r="Y73" i="20"/>
  <c r="Z73" i="20"/>
  <c r="AA73" i="20"/>
  <c r="AB73" i="20"/>
  <c r="AC73" i="20"/>
  <c r="AD73" i="20"/>
  <c r="AE73" i="20"/>
  <c r="AF73" i="20"/>
  <c r="E73" i="20"/>
  <c r="F73" i="20"/>
  <c r="G73" i="20"/>
  <c r="H73" i="20"/>
  <c r="I73" i="20"/>
  <c r="D73" i="20"/>
  <c r="C47" i="21"/>
  <c r="G55" i="21"/>
  <c r="H55" i="21"/>
  <c r="I55" i="21"/>
  <c r="J55" i="21"/>
  <c r="K55" i="21"/>
  <c r="L55" i="21"/>
  <c r="M55" i="21"/>
  <c r="N55" i="21"/>
  <c r="O55" i="21"/>
  <c r="P55" i="21"/>
  <c r="Q55" i="21"/>
  <c r="R55" i="21"/>
  <c r="S55" i="21"/>
  <c r="T55" i="21"/>
  <c r="U55" i="21"/>
  <c r="V55" i="21"/>
  <c r="W55" i="21"/>
  <c r="X55" i="21"/>
  <c r="Y55" i="21"/>
  <c r="Z55" i="21"/>
  <c r="AA55" i="21"/>
  <c r="AB55" i="21"/>
  <c r="AC55" i="21"/>
  <c r="AD55" i="21"/>
  <c r="AE55" i="21"/>
  <c r="AF55" i="21"/>
  <c r="C56" i="21"/>
  <c r="D54" i="21"/>
  <c r="E54" i="21"/>
  <c r="F54" i="21"/>
  <c r="G54" i="21"/>
  <c r="H54" i="21"/>
  <c r="I54" i="21"/>
  <c r="J54" i="21"/>
  <c r="K54" i="21"/>
  <c r="L54" i="21"/>
  <c r="M54" i="21"/>
  <c r="N54" i="21"/>
  <c r="O54" i="21"/>
  <c r="P54" i="21"/>
  <c r="Q54" i="21"/>
  <c r="R54" i="21"/>
  <c r="S54" i="21"/>
  <c r="T54" i="21"/>
  <c r="U54" i="21"/>
  <c r="V54" i="21"/>
  <c r="W54" i="21"/>
  <c r="X54" i="21"/>
  <c r="Y54" i="21"/>
  <c r="Z54" i="21"/>
  <c r="AA54" i="21"/>
  <c r="AB54" i="21"/>
  <c r="AC54" i="21"/>
  <c r="AD54" i="21"/>
  <c r="AE54" i="21"/>
  <c r="AF54" i="21"/>
  <c r="C54" i="21"/>
  <c r="D37" i="21"/>
  <c r="E37" i="21"/>
  <c r="F37" i="21"/>
  <c r="G37" i="21"/>
  <c r="H37" i="21"/>
  <c r="I37" i="21"/>
  <c r="J37" i="21"/>
  <c r="K37" i="21"/>
  <c r="L37" i="21"/>
  <c r="M37" i="21"/>
  <c r="N37" i="21"/>
  <c r="O37" i="21"/>
  <c r="P37" i="21"/>
  <c r="Q37" i="21"/>
  <c r="R37" i="21"/>
  <c r="S37" i="21"/>
  <c r="T37" i="21"/>
  <c r="U37" i="21"/>
  <c r="V37" i="21"/>
  <c r="W37" i="21"/>
  <c r="X37" i="21"/>
  <c r="Y37" i="21"/>
  <c r="Z37" i="21"/>
  <c r="AA37" i="21"/>
  <c r="AB37" i="21"/>
  <c r="AC37" i="21"/>
  <c r="AD37" i="21"/>
  <c r="AE37" i="21"/>
  <c r="AF37" i="21"/>
  <c r="C97" i="24"/>
  <c r="D30" i="24"/>
  <c r="D51" i="24" s="1"/>
  <c r="E25" i="24"/>
  <c r="C22" i="24"/>
  <c r="AE243" i="24"/>
  <c r="AE242" i="24"/>
  <c r="AD242" i="24"/>
  <c r="AE241" i="24"/>
  <c r="AD241" i="24"/>
  <c r="AC241" i="24"/>
  <c r="AE240" i="24"/>
  <c r="AD240" i="24"/>
  <c r="AC240" i="24"/>
  <c r="AB240" i="24"/>
  <c r="AE239" i="24"/>
  <c r="AD239" i="24"/>
  <c r="AC239" i="24"/>
  <c r="AB239" i="24"/>
  <c r="AA239" i="24"/>
  <c r="AE238" i="24"/>
  <c r="AD238" i="24"/>
  <c r="AC238" i="24"/>
  <c r="AB238" i="24"/>
  <c r="AA238" i="24"/>
  <c r="Z238" i="24"/>
  <c r="AE237" i="24"/>
  <c r="AD237" i="24"/>
  <c r="AC237" i="24"/>
  <c r="AB237" i="24"/>
  <c r="AA237" i="24"/>
  <c r="Z237" i="24"/>
  <c r="Y237" i="24"/>
  <c r="AE236" i="24"/>
  <c r="AD236" i="24"/>
  <c r="AC236" i="24"/>
  <c r="AB236" i="24"/>
  <c r="AA236" i="24"/>
  <c r="Z236" i="24"/>
  <c r="Y236" i="24"/>
  <c r="X236" i="24"/>
  <c r="AE235" i="24"/>
  <c r="AD235" i="24"/>
  <c r="AC235" i="24"/>
  <c r="AB235" i="24"/>
  <c r="AA235" i="24"/>
  <c r="Z235" i="24"/>
  <c r="Y235" i="24"/>
  <c r="X235" i="24"/>
  <c r="W235" i="24"/>
  <c r="AE234" i="24"/>
  <c r="AD234" i="24"/>
  <c r="AC234" i="24"/>
  <c r="AB234" i="24"/>
  <c r="AA234" i="24"/>
  <c r="Z234" i="24"/>
  <c r="Y234" i="24"/>
  <c r="X234" i="24"/>
  <c r="W234" i="24"/>
  <c r="V234" i="24"/>
  <c r="AE233" i="24"/>
  <c r="AD233" i="24"/>
  <c r="AC233" i="24"/>
  <c r="AB233" i="24"/>
  <c r="AA233" i="24"/>
  <c r="Z233" i="24"/>
  <c r="Y233" i="24"/>
  <c r="X233" i="24"/>
  <c r="W233" i="24"/>
  <c r="V233" i="24"/>
  <c r="U233" i="24"/>
  <c r="AE232" i="24"/>
  <c r="AD232" i="24"/>
  <c r="AC232" i="24"/>
  <c r="AB232" i="24"/>
  <c r="AA232" i="24"/>
  <c r="Z232" i="24"/>
  <c r="Y232" i="24"/>
  <c r="X232" i="24"/>
  <c r="W232" i="24"/>
  <c r="V232" i="24"/>
  <c r="U232" i="24"/>
  <c r="T232" i="24"/>
  <c r="AE231" i="24"/>
  <c r="AD231" i="24"/>
  <c r="AC231" i="24"/>
  <c r="AB231" i="24"/>
  <c r="AA231" i="24"/>
  <c r="Z231" i="24"/>
  <c r="Y231" i="24"/>
  <c r="X231" i="24"/>
  <c r="W231" i="24"/>
  <c r="V231" i="24"/>
  <c r="U231" i="24"/>
  <c r="T231" i="24"/>
  <c r="S231" i="24"/>
  <c r="AE230" i="24"/>
  <c r="AD230" i="24"/>
  <c r="AC230" i="24"/>
  <c r="AB230" i="24"/>
  <c r="AA230" i="24"/>
  <c r="Z230" i="24"/>
  <c r="Y230" i="24"/>
  <c r="X230" i="24"/>
  <c r="W230" i="24"/>
  <c r="V230" i="24"/>
  <c r="U230" i="24"/>
  <c r="T230" i="24"/>
  <c r="S230" i="24"/>
  <c r="R230" i="24"/>
  <c r="AE229" i="24"/>
  <c r="AD229" i="24"/>
  <c r="AC229" i="24"/>
  <c r="AB229" i="24"/>
  <c r="AA229" i="24"/>
  <c r="Z229" i="24"/>
  <c r="Y229" i="24"/>
  <c r="X229" i="24"/>
  <c r="W229" i="24"/>
  <c r="V229" i="24"/>
  <c r="U229" i="24"/>
  <c r="T229" i="24"/>
  <c r="S229" i="24"/>
  <c r="R229" i="24"/>
  <c r="Q229" i="24"/>
  <c r="AE228" i="24"/>
  <c r="AD228" i="24"/>
  <c r="AC228" i="24"/>
  <c r="AB228" i="24"/>
  <c r="AA228" i="24"/>
  <c r="Z228" i="24"/>
  <c r="Y228" i="24"/>
  <c r="X228" i="24"/>
  <c r="W228" i="24"/>
  <c r="V228" i="24"/>
  <c r="U228" i="24"/>
  <c r="T228" i="24"/>
  <c r="S228" i="24"/>
  <c r="R228" i="24"/>
  <c r="Q228" i="24"/>
  <c r="P228" i="24"/>
  <c r="AE227" i="24"/>
  <c r="AD227" i="24"/>
  <c r="AC227" i="24"/>
  <c r="AB227" i="24"/>
  <c r="AA227" i="24"/>
  <c r="Z227" i="24"/>
  <c r="Y227" i="24"/>
  <c r="X227" i="24"/>
  <c r="W227" i="24"/>
  <c r="V227" i="24"/>
  <c r="U227" i="24"/>
  <c r="T227" i="24"/>
  <c r="S227" i="24"/>
  <c r="R227" i="24"/>
  <c r="Q227" i="24"/>
  <c r="P227" i="24"/>
  <c r="O227" i="24"/>
  <c r="AE226" i="24"/>
  <c r="AD226" i="24"/>
  <c r="AC226" i="24"/>
  <c r="AB226" i="24"/>
  <c r="AA226" i="24"/>
  <c r="Z226" i="24"/>
  <c r="Y226" i="24"/>
  <c r="X226" i="24"/>
  <c r="W226" i="24"/>
  <c r="V226" i="24"/>
  <c r="U226" i="24"/>
  <c r="T226" i="24"/>
  <c r="S226" i="24"/>
  <c r="R226" i="24"/>
  <c r="Q226" i="24"/>
  <c r="P226" i="24"/>
  <c r="O226" i="24"/>
  <c r="N226" i="24"/>
  <c r="AE225" i="24"/>
  <c r="AD225" i="24"/>
  <c r="AC225" i="24"/>
  <c r="AB225" i="24"/>
  <c r="AA225" i="24"/>
  <c r="Z225" i="24"/>
  <c r="Y225" i="24"/>
  <c r="X225" i="24"/>
  <c r="W225" i="24"/>
  <c r="V225" i="24"/>
  <c r="U225" i="24"/>
  <c r="T225" i="24"/>
  <c r="S225" i="24"/>
  <c r="R225" i="24"/>
  <c r="Q225" i="24"/>
  <c r="P225" i="24"/>
  <c r="O225" i="24"/>
  <c r="N225" i="24"/>
  <c r="M225" i="24"/>
  <c r="AE224" i="24"/>
  <c r="AD224" i="24"/>
  <c r="AC224" i="24"/>
  <c r="AB224" i="24"/>
  <c r="AA224" i="24"/>
  <c r="Z224" i="24"/>
  <c r="Y224" i="24"/>
  <c r="X224" i="24"/>
  <c r="W224" i="24"/>
  <c r="V224" i="24"/>
  <c r="U224" i="24"/>
  <c r="T224" i="24"/>
  <c r="S224" i="24"/>
  <c r="R224" i="24"/>
  <c r="Q224" i="24"/>
  <c r="P224" i="24"/>
  <c r="O224" i="24"/>
  <c r="N224" i="24"/>
  <c r="M224" i="24"/>
  <c r="L224" i="24"/>
  <c r="AE223" i="24"/>
  <c r="AD223" i="24"/>
  <c r="AC223" i="24"/>
  <c r="AB223" i="24"/>
  <c r="AA223" i="24"/>
  <c r="Z223" i="24"/>
  <c r="Y223" i="24"/>
  <c r="X223" i="24"/>
  <c r="W223" i="24"/>
  <c r="V223" i="24"/>
  <c r="U223" i="24"/>
  <c r="T223" i="24"/>
  <c r="S223" i="24"/>
  <c r="R223" i="24"/>
  <c r="Q223" i="24"/>
  <c r="P223" i="24"/>
  <c r="O223" i="24"/>
  <c r="N223" i="24"/>
  <c r="M223" i="24"/>
  <c r="L223" i="24"/>
  <c r="K223" i="24"/>
  <c r="AE222" i="24"/>
  <c r="AD222" i="24"/>
  <c r="AC222" i="24"/>
  <c r="AB222" i="24"/>
  <c r="AA222" i="24"/>
  <c r="Z222" i="24"/>
  <c r="Y222" i="24"/>
  <c r="X222" i="24"/>
  <c r="W222" i="24"/>
  <c r="V222" i="24"/>
  <c r="U222" i="24"/>
  <c r="T222" i="24"/>
  <c r="S222" i="24"/>
  <c r="R222" i="24"/>
  <c r="Q222" i="24"/>
  <c r="P222" i="24"/>
  <c r="O222" i="24"/>
  <c r="N222" i="24"/>
  <c r="M222" i="24"/>
  <c r="L222" i="24"/>
  <c r="K222" i="24"/>
  <c r="J222" i="24"/>
  <c r="AE221" i="24"/>
  <c r="AD221" i="24"/>
  <c r="AC221" i="24"/>
  <c r="AB221" i="24"/>
  <c r="AA221" i="24"/>
  <c r="Z221" i="24"/>
  <c r="Y221" i="24"/>
  <c r="X221" i="24"/>
  <c r="W221" i="24"/>
  <c r="V221" i="24"/>
  <c r="U221" i="24"/>
  <c r="T221" i="24"/>
  <c r="S221" i="24"/>
  <c r="R221" i="24"/>
  <c r="Q221" i="24"/>
  <c r="P221" i="24"/>
  <c r="O221" i="24"/>
  <c r="N221" i="24"/>
  <c r="M221" i="24"/>
  <c r="L221" i="24"/>
  <c r="K221" i="24"/>
  <c r="J221" i="24"/>
  <c r="I221" i="24"/>
  <c r="AE220" i="24"/>
  <c r="AD220" i="24"/>
  <c r="AC220" i="24"/>
  <c r="AB220" i="24"/>
  <c r="AA220" i="24"/>
  <c r="Z220" i="24"/>
  <c r="Y220" i="24"/>
  <c r="X220" i="24"/>
  <c r="W220" i="24"/>
  <c r="V220" i="24"/>
  <c r="U220" i="24"/>
  <c r="T220" i="24"/>
  <c r="S220" i="24"/>
  <c r="R220" i="24"/>
  <c r="Q220" i="24"/>
  <c r="P220" i="24"/>
  <c r="O220" i="24"/>
  <c r="N220" i="24"/>
  <c r="M220" i="24"/>
  <c r="L220" i="24"/>
  <c r="K220" i="24"/>
  <c r="J220" i="24"/>
  <c r="I220" i="24"/>
  <c r="H220" i="24"/>
  <c r="AE219" i="24"/>
  <c r="AD219" i="24"/>
  <c r="AC219" i="24"/>
  <c r="AB219" i="24"/>
  <c r="AA219" i="24"/>
  <c r="Z219" i="24"/>
  <c r="Y219" i="24"/>
  <c r="X219" i="24"/>
  <c r="W219" i="24"/>
  <c r="V219" i="24"/>
  <c r="U219" i="24"/>
  <c r="T219" i="24"/>
  <c r="S219" i="24"/>
  <c r="R219" i="24"/>
  <c r="Q219" i="24"/>
  <c r="P219" i="24"/>
  <c r="O219" i="24"/>
  <c r="N219" i="24"/>
  <c r="M219" i="24"/>
  <c r="L219" i="24"/>
  <c r="K219" i="24"/>
  <c r="J219" i="24"/>
  <c r="I219" i="24"/>
  <c r="H219" i="24"/>
  <c r="G219" i="24"/>
  <c r="AE218" i="24"/>
  <c r="AD218" i="24"/>
  <c r="AC218" i="24"/>
  <c r="AB218" i="24"/>
  <c r="AA218" i="24"/>
  <c r="Z218" i="24"/>
  <c r="Y218" i="24"/>
  <c r="X218" i="24"/>
  <c r="W218" i="24"/>
  <c r="V218" i="24"/>
  <c r="U218" i="24"/>
  <c r="T218" i="24"/>
  <c r="S218" i="24"/>
  <c r="R218" i="24"/>
  <c r="Q218" i="24"/>
  <c r="P218" i="24"/>
  <c r="O218" i="24"/>
  <c r="N218" i="24"/>
  <c r="M218" i="24"/>
  <c r="L218" i="24"/>
  <c r="K218" i="24"/>
  <c r="J218" i="24"/>
  <c r="I218" i="24"/>
  <c r="H218" i="24"/>
  <c r="G218" i="24"/>
  <c r="F218" i="24"/>
  <c r="AE217" i="24"/>
  <c r="AD217" i="24"/>
  <c r="AC217" i="24"/>
  <c r="AB217" i="24"/>
  <c r="AA217" i="24"/>
  <c r="Z217" i="24"/>
  <c r="Y217" i="24"/>
  <c r="X217" i="24"/>
  <c r="W217" i="24"/>
  <c r="V217" i="24"/>
  <c r="U217" i="24"/>
  <c r="T217" i="24"/>
  <c r="S217" i="24"/>
  <c r="R217" i="24"/>
  <c r="Q217" i="24"/>
  <c r="P217" i="24"/>
  <c r="O217" i="24"/>
  <c r="N217" i="24"/>
  <c r="M217" i="24"/>
  <c r="L217" i="24"/>
  <c r="K217" i="24"/>
  <c r="J217" i="24"/>
  <c r="I217" i="24"/>
  <c r="H217" i="24"/>
  <c r="G217" i="24"/>
  <c r="F217" i="24"/>
  <c r="E217" i="24"/>
  <c r="AE216" i="24"/>
  <c r="AD216" i="24"/>
  <c r="AC216" i="24"/>
  <c r="AB216" i="24"/>
  <c r="AA216" i="24"/>
  <c r="Z216" i="24"/>
  <c r="Y216" i="24"/>
  <c r="X216" i="24"/>
  <c r="W216" i="24"/>
  <c r="V216" i="24"/>
  <c r="U216" i="24"/>
  <c r="T216" i="24"/>
  <c r="S216" i="24"/>
  <c r="R216" i="24"/>
  <c r="Q216" i="24"/>
  <c r="P216" i="24"/>
  <c r="O216" i="24"/>
  <c r="N216" i="24"/>
  <c r="M216" i="24"/>
  <c r="L216" i="24"/>
  <c r="K216" i="24"/>
  <c r="J216" i="24"/>
  <c r="I216" i="24"/>
  <c r="H216" i="24"/>
  <c r="G216" i="24"/>
  <c r="F216" i="24"/>
  <c r="E216" i="24"/>
  <c r="D216" i="24"/>
  <c r="AE215" i="24"/>
  <c r="AD215" i="24"/>
  <c r="AC215" i="24"/>
  <c r="AB215" i="24"/>
  <c r="AA215" i="24"/>
  <c r="Z215" i="24"/>
  <c r="Y215" i="24"/>
  <c r="X215" i="24"/>
  <c r="W215" i="24"/>
  <c r="V215" i="24"/>
  <c r="U215" i="24"/>
  <c r="T215" i="24"/>
  <c r="S215" i="24"/>
  <c r="R215" i="24"/>
  <c r="Q215" i="24"/>
  <c r="P215" i="24"/>
  <c r="O215" i="24"/>
  <c r="N215" i="24"/>
  <c r="M215" i="24"/>
  <c r="L215" i="24"/>
  <c r="K215" i="24"/>
  <c r="J215" i="24"/>
  <c r="I215" i="24"/>
  <c r="H215" i="24"/>
  <c r="G215" i="24"/>
  <c r="F215" i="24"/>
  <c r="E215" i="24"/>
  <c r="D215" i="24"/>
  <c r="C215" i="24"/>
  <c r="AE214" i="24"/>
  <c r="AD214" i="24"/>
  <c r="AC214" i="24"/>
  <c r="AB214" i="24"/>
  <c r="AA214" i="24"/>
  <c r="Z214" i="24"/>
  <c r="Y214" i="24"/>
  <c r="X214" i="24"/>
  <c r="W214" i="24"/>
  <c r="V214" i="24"/>
  <c r="U214" i="24"/>
  <c r="T214" i="24"/>
  <c r="S214" i="24"/>
  <c r="R214" i="24"/>
  <c r="Q214" i="24"/>
  <c r="P214" i="24"/>
  <c r="O214" i="24"/>
  <c r="N214" i="24"/>
  <c r="M214" i="24"/>
  <c r="L214" i="24"/>
  <c r="K214" i="24"/>
  <c r="J214" i="24"/>
  <c r="I214" i="24"/>
  <c r="H214" i="24"/>
  <c r="G214" i="24"/>
  <c r="F214" i="24"/>
  <c r="E214" i="24"/>
  <c r="D214" i="24"/>
  <c r="C214" i="24"/>
  <c r="B214" i="24"/>
  <c r="B244" i="24" s="1"/>
  <c r="B110" i="24" s="1"/>
  <c r="AE210" i="24"/>
  <c r="AE209" i="24"/>
  <c r="AD209" i="24"/>
  <c r="AE208" i="24"/>
  <c r="AD208" i="24"/>
  <c r="AC208" i="24"/>
  <c r="AE207" i="24"/>
  <c r="AD207" i="24"/>
  <c r="AC207" i="24"/>
  <c r="AB207" i="24"/>
  <c r="AE206" i="24"/>
  <c r="AD206" i="24"/>
  <c r="AC206" i="24"/>
  <c r="AB206" i="24"/>
  <c r="AA206" i="24"/>
  <c r="AE205" i="24"/>
  <c r="AD205" i="24"/>
  <c r="AC205" i="24"/>
  <c r="AB205" i="24"/>
  <c r="AA205" i="24"/>
  <c r="Z205" i="24"/>
  <c r="AE204" i="24"/>
  <c r="AD204" i="24"/>
  <c r="AC204" i="24"/>
  <c r="AB204" i="24"/>
  <c r="AA204" i="24"/>
  <c r="Z204" i="24"/>
  <c r="Y204" i="24"/>
  <c r="AE203" i="24"/>
  <c r="AD203" i="24"/>
  <c r="AC203" i="24"/>
  <c r="AB203" i="24"/>
  <c r="AA203" i="24"/>
  <c r="Z203" i="24"/>
  <c r="Y203" i="24"/>
  <c r="X203" i="24"/>
  <c r="AE202" i="24"/>
  <c r="AD202" i="24"/>
  <c r="AC202" i="24"/>
  <c r="AB202" i="24"/>
  <c r="AA202" i="24"/>
  <c r="Z202" i="24"/>
  <c r="Y202" i="24"/>
  <c r="X202" i="24"/>
  <c r="W202" i="24"/>
  <c r="AE201" i="24"/>
  <c r="AD201" i="24"/>
  <c r="AC201" i="24"/>
  <c r="AB201" i="24"/>
  <c r="AA201" i="24"/>
  <c r="Z201" i="24"/>
  <c r="Y201" i="24"/>
  <c r="X201" i="24"/>
  <c r="W201" i="24"/>
  <c r="V201" i="24"/>
  <c r="AE200" i="24"/>
  <c r="AD200" i="24"/>
  <c r="AC200" i="24"/>
  <c r="AB200" i="24"/>
  <c r="AA200" i="24"/>
  <c r="Z200" i="24"/>
  <c r="Y200" i="24"/>
  <c r="X200" i="24"/>
  <c r="W200" i="24"/>
  <c r="V200" i="24"/>
  <c r="U200" i="24"/>
  <c r="AE199" i="24"/>
  <c r="AD199" i="24"/>
  <c r="AC199" i="24"/>
  <c r="AB199" i="24"/>
  <c r="AA199" i="24"/>
  <c r="Z199" i="24"/>
  <c r="Y199" i="24"/>
  <c r="X199" i="24"/>
  <c r="W199" i="24"/>
  <c r="V199" i="24"/>
  <c r="U199" i="24"/>
  <c r="T199" i="24"/>
  <c r="AE198" i="24"/>
  <c r="AD198" i="24"/>
  <c r="AC198" i="24"/>
  <c r="AB198" i="24"/>
  <c r="AA198" i="24"/>
  <c r="Z198" i="24"/>
  <c r="Y198" i="24"/>
  <c r="X198" i="24"/>
  <c r="W198" i="24"/>
  <c r="V198" i="24"/>
  <c r="U198" i="24"/>
  <c r="T198" i="24"/>
  <c r="S198" i="24"/>
  <c r="AE197" i="24"/>
  <c r="AD197" i="24"/>
  <c r="AC197" i="24"/>
  <c r="AB197" i="24"/>
  <c r="AA197" i="24"/>
  <c r="Z197" i="24"/>
  <c r="Y197" i="24"/>
  <c r="X197" i="24"/>
  <c r="W197" i="24"/>
  <c r="V197" i="24"/>
  <c r="U197" i="24"/>
  <c r="T197" i="24"/>
  <c r="S197" i="24"/>
  <c r="R197" i="24"/>
  <c r="AE196" i="24"/>
  <c r="AD196" i="24"/>
  <c r="AC196" i="24"/>
  <c r="AB196" i="24"/>
  <c r="AA196" i="24"/>
  <c r="Z196" i="24"/>
  <c r="Y196" i="24"/>
  <c r="X196" i="24"/>
  <c r="W196" i="24"/>
  <c r="V196" i="24"/>
  <c r="U196" i="24"/>
  <c r="T196" i="24"/>
  <c r="S196" i="24"/>
  <c r="R196" i="24"/>
  <c r="Q196" i="24"/>
  <c r="AE195" i="24"/>
  <c r="AD195" i="24"/>
  <c r="AC195" i="24"/>
  <c r="AB195" i="24"/>
  <c r="AA195" i="24"/>
  <c r="Z195" i="24"/>
  <c r="Y195" i="24"/>
  <c r="X195" i="24"/>
  <c r="W195" i="24"/>
  <c r="V195" i="24"/>
  <c r="U195" i="24"/>
  <c r="T195" i="24"/>
  <c r="S195" i="24"/>
  <c r="R195" i="24"/>
  <c r="Q195" i="24"/>
  <c r="P195" i="24"/>
  <c r="AE194" i="24"/>
  <c r="AD194" i="24"/>
  <c r="AC194" i="24"/>
  <c r="AB194" i="24"/>
  <c r="AA194" i="24"/>
  <c r="Z194" i="24"/>
  <c r="Y194" i="24"/>
  <c r="X194" i="24"/>
  <c r="W194" i="24"/>
  <c r="V194" i="24"/>
  <c r="U194" i="24"/>
  <c r="T194" i="24"/>
  <c r="S194" i="24"/>
  <c r="R194" i="24"/>
  <c r="Q194" i="24"/>
  <c r="P194" i="24"/>
  <c r="O194" i="24"/>
  <c r="AE193" i="24"/>
  <c r="AD193" i="24"/>
  <c r="AC193" i="24"/>
  <c r="AB193" i="24"/>
  <c r="AA193" i="24"/>
  <c r="Z193" i="24"/>
  <c r="Y193" i="24"/>
  <c r="X193" i="24"/>
  <c r="W193" i="24"/>
  <c r="V193" i="24"/>
  <c r="U193" i="24"/>
  <c r="T193" i="24"/>
  <c r="S193" i="24"/>
  <c r="R193" i="24"/>
  <c r="Q193" i="24"/>
  <c r="P193" i="24"/>
  <c r="O193" i="24"/>
  <c r="N193" i="24"/>
  <c r="AE192" i="24"/>
  <c r="AD192" i="24"/>
  <c r="AC192" i="24"/>
  <c r="AB192" i="24"/>
  <c r="AA192" i="24"/>
  <c r="Z192" i="24"/>
  <c r="Y192" i="24"/>
  <c r="X192" i="24"/>
  <c r="W192" i="24"/>
  <c r="V192" i="24"/>
  <c r="U192" i="24"/>
  <c r="T192" i="24"/>
  <c r="S192" i="24"/>
  <c r="R192" i="24"/>
  <c r="Q192" i="24"/>
  <c r="P192" i="24"/>
  <c r="O192" i="24"/>
  <c r="N192" i="24"/>
  <c r="M192" i="24"/>
  <c r="AE191" i="24"/>
  <c r="AD191" i="24"/>
  <c r="AC191" i="24"/>
  <c r="AB191" i="24"/>
  <c r="AA191" i="24"/>
  <c r="Z191" i="24"/>
  <c r="Y191" i="24"/>
  <c r="X191" i="24"/>
  <c r="W191" i="24"/>
  <c r="V191" i="24"/>
  <c r="U191" i="24"/>
  <c r="T191" i="24"/>
  <c r="S191" i="24"/>
  <c r="R191" i="24"/>
  <c r="Q191" i="24"/>
  <c r="P191" i="24"/>
  <c r="O191" i="24"/>
  <c r="N191" i="24"/>
  <c r="M191" i="24"/>
  <c r="L191" i="24"/>
  <c r="AE190" i="24"/>
  <c r="AD190" i="24"/>
  <c r="AC190" i="24"/>
  <c r="AB190" i="24"/>
  <c r="AA190" i="24"/>
  <c r="Z190" i="24"/>
  <c r="Y190" i="24"/>
  <c r="X190" i="24"/>
  <c r="W190" i="24"/>
  <c r="V190" i="24"/>
  <c r="U190" i="24"/>
  <c r="T190" i="24"/>
  <c r="S190" i="24"/>
  <c r="R190" i="24"/>
  <c r="Q190" i="24"/>
  <c r="P190" i="24"/>
  <c r="O190" i="24"/>
  <c r="N190" i="24"/>
  <c r="M190" i="24"/>
  <c r="L190" i="24"/>
  <c r="K190" i="24"/>
  <c r="AE189" i="24"/>
  <c r="AD189" i="24"/>
  <c r="AC189" i="24"/>
  <c r="AB189" i="24"/>
  <c r="AA189" i="24"/>
  <c r="Z189" i="24"/>
  <c r="Y189" i="24"/>
  <c r="X189" i="24"/>
  <c r="W189" i="24"/>
  <c r="V189" i="24"/>
  <c r="U189" i="24"/>
  <c r="T189" i="24"/>
  <c r="S189" i="24"/>
  <c r="R189" i="24"/>
  <c r="Q189" i="24"/>
  <c r="P189" i="24"/>
  <c r="O189" i="24"/>
  <c r="N189" i="24"/>
  <c r="M189" i="24"/>
  <c r="L189" i="24"/>
  <c r="K189" i="24"/>
  <c r="J189" i="24"/>
  <c r="AE188" i="24"/>
  <c r="AD188" i="24"/>
  <c r="AC188" i="24"/>
  <c r="AB188" i="24"/>
  <c r="AA188" i="24"/>
  <c r="Z188" i="24"/>
  <c r="Y188" i="24"/>
  <c r="X188" i="24"/>
  <c r="W188" i="24"/>
  <c r="V188" i="24"/>
  <c r="U188" i="24"/>
  <c r="T188" i="24"/>
  <c r="S188" i="24"/>
  <c r="R188" i="24"/>
  <c r="Q188" i="24"/>
  <c r="P188" i="24"/>
  <c r="O188" i="24"/>
  <c r="N188" i="24"/>
  <c r="M188" i="24"/>
  <c r="L188" i="24"/>
  <c r="K188" i="24"/>
  <c r="J188" i="24"/>
  <c r="I188" i="24"/>
  <c r="AE187" i="24"/>
  <c r="AD187" i="24"/>
  <c r="AC187" i="24"/>
  <c r="AB187" i="24"/>
  <c r="AA187" i="24"/>
  <c r="Z187" i="24"/>
  <c r="Y187" i="24"/>
  <c r="X187" i="24"/>
  <c r="W187" i="24"/>
  <c r="V187" i="24"/>
  <c r="U187" i="24"/>
  <c r="T187" i="24"/>
  <c r="S187" i="24"/>
  <c r="R187" i="24"/>
  <c r="Q187" i="24"/>
  <c r="P187" i="24"/>
  <c r="O187" i="24"/>
  <c r="N187" i="24"/>
  <c r="M187" i="24"/>
  <c r="L187" i="24"/>
  <c r="K187" i="24"/>
  <c r="J187" i="24"/>
  <c r="I187" i="24"/>
  <c r="H187" i="24"/>
  <c r="AE186" i="24"/>
  <c r="AD186" i="24"/>
  <c r="AC186" i="24"/>
  <c r="AB186" i="24"/>
  <c r="AA186" i="24"/>
  <c r="Z186" i="24"/>
  <c r="Y186" i="24"/>
  <c r="X186" i="24"/>
  <c r="W186" i="24"/>
  <c r="V186" i="24"/>
  <c r="U186" i="24"/>
  <c r="T186" i="24"/>
  <c r="S186" i="24"/>
  <c r="R186" i="24"/>
  <c r="Q186" i="24"/>
  <c r="P186" i="24"/>
  <c r="O186" i="24"/>
  <c r="N186" i="24"/>
  <c r="M186" i="24"/>
  <c r="L186" i="24"/>
  <c r="K186" i="24"/>
  <c r="J186" i="24"/>
  <c r="I186" i="24"/>
  <c r="H186" i="24"/>
  <c r="G186" i="24"/>
  <c r="AE185" i="24"/>
  <c r="AD185" i="24"/>
  <c r="AC185" i="24"/>
  <c r="AB185" i="24"/>
  <c r="AA185" i="24"/>
  <c r="Z185" i="24"/>
  <c r="Y185" i="24"/>
  <c r="X185" i="24"/>
  <c r="W185" i="24"/>
  <c r="V185" i="24"/>
  <c r="U185" i="24"/>
  <c r="T185" i="24"/>
  <c r="S185" i="24"/>
  <c r="R185" i="24"/>
  <c r="Q185" i="24"/>
  <c r="P185" i="24"/>
  <c r="O185" i="24"/>
  <c r="N185" i="24"/>
  <c r="M185" i="24"/>
  <c r="L185" i="24"/>
  <c r="K185" i="24"/>
  <c r="J185" i="24"/>
  <c r="I185" i="24"/>
  <c r="H185" i="24"/>
  <c r="G185" i="24"/>
  <c r="F185" i="24"/>
  <c r="AE184" i="24"/>
  <c r="AD184" i="24"/>
  <c r="AC184" i="24"/>
  <c r="AB184" i="24"/>
  <c r="AA184" i="24"/>
  <c r="Z184" i="24"/>
  <c r="Y184" i="24"/>
  <c r="X184" i="24"/>
  <c r="W184" i="24"/>
  <c r="V184" i="24"/>
  <c r="U184" i="24"/>
  <c r="T184" i="24"/>
  <c r="S184" i="24"/>
  <c r="R184" i="24"/>
  <c r="Q184" i="24"/>
  <c r="P184" i="24"/>
  <c r="O184" i="24"/>
  <c r="N184" i="24"/>
  <c r="M184" i="24"/>
  <c r="L184" i="24"/>
  <c r="K184" i="24"/>
  <c r="J184" i="24"/>
  <c r="I184" i="24"/>
  <c r="H184" i="24"/>
  <c r="G184" i="24"/>
  <c r="F184" i="24"/>
  <c r="E184" i="24"/>
  <c r="AE183" i="24"/>
  <c r="AD183" i="24"/>
  <c r="AC183" i="24"/>
  <c r="AB183" i="24"/>
  <c r="AA183" i="24"/>
  <c r="Z183" i="24"/>
  <c r="Y183" i="24"/>
  <c r="X183" i="24"/>
  <c r="W183" i="24"/>
  <c r="V183" i="24"/>
  <c r="U183" i="24"/>
  <c r="T183" i="24"/>
  <c r="S183" i="24"/>
  <c r="R183" i="24"/>
  <c r="Q183" i="24"/>
  <c r="P183" i="24"/>
  <c r="O183" i="24"/>
  <c r="N183" i="24"/>
  <c r="M183" i="24"/>
  <c r="L183" i="24"/>
  <c r="K183" i="24"/>
  <c r="J183" i="24"/>
  <c r="I183" i="24"/>
  <c r="H183" i="24"/>
  <c r="G183" i="24"/>
  <c r="F183" i="24"/>
  <c r="E183" i="24"/>
  <c r="D183" i="24"/>
  <c r="AE182" i="24"/>
  <c r="AD182" i="24"/>
  <c r="AC182" i="24"/>
  <c r="AB182" i="24"/>
  <c r="AA182" i="24"/>
  <c r="Z182" i="24"/>
  <c r="Y182" i="24"/>
  <c r="X182" i="24"/>
  <c r="W182" i="24"/>
  <c r="V182" i="24"/>
  <c r="U182" i="24"/>
  <c r="T182" i="24"/>
  <c r="S182" i="24"/>
  <c r="R182" i="24"/>
  <c r="Q182" i="24"/>
  <c r="P182" i="24"/>
  <c r="O182" i="24"/>
  <c r="N182" i="24"/>
  <c r="M182" i="24"/>
  <c r="L182" i="24"/>
  <c r="K182" i="24"/>
  <c r="J182" i="24"/>
  <c r="I182" i="24"/>
  <c r="H182" i="24"/>
  <c r="G182" i="24"/>
  <c r="F182" i="24"/>
  <c r="E182" i="24"/>
  <c r="D182" i="24"/>
  <c r="C182" i="24"/>
  <c r="AE181" i="24"/>
  <c r="AD181" i="24"/>
  <c r="AC181" i="24"/>
  <c r="AB181" i="24"/>
  <c r="AA181" i="24"/>
  <c r="Z181" i="24"/>
  <c r="Y181" i="24"/>
  <c r="X181" i="24"/>
  <c r="W181" i="24"/>
  <c r="V181" i="24"/>
  <c r="U181" i="24"/>
  <c r="T181" i="24"/>
  <c r="S181" i="24"/>
  <c r="R181" i="24"/>
  <c r="Q181" i="24"/>
  <c r="P181" i="24"/>
  <c r="O181" i="24"/>
  <c r="N181" i="24"/>
  <c r="M181" i="24"/>
  <c r="L181" i="24"/>
  <c r="K181" i="24"/>
  <c r="J181" i="24"/>
  <c r="I181" i="24"/>
  <c r="H181" i="24"/>
  <c r="G181" i="24"/>
  <c r="F181" i="24"/>
  <c r="E181" i="24"/>
  <c r="D181" i="24"/>
  <c r="C181" i="24"/>
  <c r="B181" i="24"/>
  <c r="B211" i="24" s="1"/>
  <c r="B109" i="24" s="1"/>
  <c r="AE113" i="24"/>
  <c r="AE146" i="24" s="1"/>
  <c r="AE180" i="24" s="1"/>
  <c r="AE213" i="24" s="1"/>
  <c r="AD113" i="24"/>
  <c r="AD146" i="24" s="1"/>
  <c r="AD180" i="24" s="1"/>
  <c r="AD213" i="24" s="1"/>
  <c r="AC113" i="24"/>
  <c r="AC146" i="24" s="1"/>
  <c r="AC180" i="24" s="1"/>
  <c r="AC213" i="24" s="1"/>
  <c r="AB113" i="24"/>
  <c r="AB146" i="24" s="1"/>
  <c r="AB180" i="24" s="1"/>
  <c r="AB213" i="24" s="1"/>
  <c r="AA113" i="24"/>
  <c r="AA146" i="24" s="1"/>
  <c r="AA180" i="24" s="1"/>
  <c r="AA213" i="24" s="1"/>
  <c r="Z113" i="24"/>
  <c r="Z146" i="24" s="1"/>
  <c r="Z180" i="24" s="1"/>
  <c r="Z213" i="24" s="1"/>
  <c r="Y113" i="24"/>
  <c r="Y146" i="24" s="1"/>
  <c r="Y180" i="24" s="1"/>
  <c r="Y213" i="24" s="1"/>
  <c r="X113" i="24"/>
  <c r="X146" i="24" s="1"/>
  <c r="X180" i="24" s="1"/>
  <c r="X213" i="24" s="1"/>
  <c r="W113" i="24"/>
  <c r="W146" i="24" s="1"/>
  <c r="W180" i="24" s="1"/>
  <c r="W213" i="24" s="1"/>
  <c r="V113" i="24"/>
  <c r="V146" i="24" s="1"/>
  <c r="V180" i="24" s="1"/>
  <c r="V213" i="24" s="1"/>
  <c r="U113" i="24"/>
  <c r="U146" i="24" s="1"/>
  <c r="U180" i="24" s="1"/>
  <c r="U213" i="24" s="1"/>
  <c r="T113" i="24"/>
  <c r="T146" i="24" s="1"/>
  <c r="T180" i="24" s="1"/>
  <c r="T213" i="24" s="1"/>
  <c r="S113" i="24"/>
  <c r="S146" i="24" s="1"/>
  <c r="S180" i="24" s="1"/>
  <c r="S213" i="24" s="1"/>
  <c r="R113" i="24"/>
  <c r="R146" i="24" s="1"/>
  <c r="R180" i="24" s="1"/>
  <c r="R213" i="24" s="1"/>
  <c r="Q113" i="24"/>
  <c r="Q146" i="24" s="1"/>
  <c r="Q180" i="24" s="1"/>
  <c r="Q213" i="24" s="1"/>
  <c r="P113" i="24"/>
  <c r="P146" i="24" s="1"/>
  <c r="P180" i="24" s="1"/>
  <c r="P213" i="24" s="1"/>
  <c r="O113" i="24"/>
  <c r="O146" i="24" s="1"/>
  <c r="O180" i="24" s="1"/>
  <c r="O213" i="24" s="1"/>
  <c r="N113" i="24"/>
  <c r="N146" i="24" s="1"/>
  <c r="N180" i="24" s="1"/>
  <c r="N213" i="24" s="1"/>
  <c r="M113" i="24"/>
  <c r="M146" i="24" s="1"/>
  <c r="M180" i="24" s="1"/>
  <c r="M213" i="24" s="1"/>
  <c r="L113" i="24"/>
  <c r="L146" i="24" s="1"/>
  <c r="L180" i="24" s="1"/>
  <c r="L213" i="24" s="1"/>
  <c r="K113" i="24"/>
  <c r="K146" i="24" s="1"/>
  <c r="K180" i="24" s="1"/>
  <c r="K213" i="24" s="1"/>
  <c r="J113" i="24"/>
  <c r="J146" i="24" s="1"/>
  <c r="J180" i="24" s="1"/>
  <c r="J213" i="24" s="1"/>
  <c r="I113" i="24"/>
  <c r="I146" i="24" s="1"/>
  <c r="I180" i="24" s="1"/>
  <c r="I213" i="24" s="1"/>
  <c r="H113" i="24"/>
  <c r="H146" i="24" s="1"/>
  <c r="H180" i="24" s="1"/>
  <c r="H213" i="24" s="1"/>
  <c r="G113" i="24"/>
  <c r="G146" i="24" s="1"/>
  <c r="G180" i="24" s="1"/>
  <c r="G213" i="24" s="1"/>
  <c r="F113" i="24"/>
  <c r="F146" i="24" s="1"/>
  <c r="F180" i="24" s="1"/>
  <c r="F213" i="24" s="1"/>
  <c r="E113" i="24"/>
  <c r="E146" i="24" s="1"/>
  <c r="E180" i="24" s="1"/>
  <c r="E213" i="24" s="1"/>
  <c r="D113" i="24"/>
  <c r="D146" i="24" s="1"/>
  <c r="D180" i="24" s="1"/>
  <c r="D213" i="24" s="1"/>
  <c r="C113" i="24"/>
  <c r="C146" i="24" s="1"/>
  <c r="C180" i="24" s="1"/>
  <c r="C213" i="24" s="1"/>
  <c r="B113" i="24"/>
  <c r="B146" i="24" s="1"/>
  <c r="B180" i="24" s="1"/>
  <c r="B213" i="24" s="1"/>
  <c r="B88" i="24"/>
  <c r="B91" i="24" s="1"/>
  <c r="D84" i="24"/>
  <c r="E84" i="24" s="1"/>
  <c r="F84" i="24" s="1"/>
  <c r="G84" i="24" s="1"/>
  <c r="H84" i="24" s="1"/>
  <c r="I84" i="24" s="1"/>
  <c r="J84" i="24" s="1"/>
  <c r="K84" i="24" s="1"/>
  <c r="L84" i="24" s="1"/>
  <c r="M84" i="24" s="1"/>
  <c r="N84" i="24" s="1"/>
  <c r="O84" i="24" s="1"/>
  <c r="P84" i="24" s="1"/>
  <c r="Q84" i="24" s="1"/>
  <c r="R84" i="24" s="1"/>
  <c r="S84" i="24" s="1"/>
  <c r="T84" i="24" s="1"/>
  <c r="U84" i="24" s="1"/>
  <c r="V84" i="24" s="1"/>
  <c r="W84" i="24" s="1"/>
  <c r="X84" i="24" s="1"/>
  <c r="Y84" i="24" s="1"/>
  <c r="Z84" i="24" s="1"/>
  <c r="AA84" i="24" s="1"/>
  <c r="AB84" i="24" s="1"/>
  <c r="AC84" i="24" s="1"/>
  <c r="AD84" i="24" s="1"/>
  <c r="AE84" i="24" s="1"/>
  <c r="AF84" i="24" s="1"/>
  <c r="D83" i="24"/>
  <c r="E83" i="24" s="1"/>
  <c r="F83" i="24" s="1"/>
  <c r="G83" i="24" s="1"/>
  <c r="H83" i="24" s="1"/>
  <c r="I83" i="24" s="1"/>
  <c r="J83" i="24" s="1"/>
  <c r="K83" i="24" s="1"/>
  <c r="L83" i="24" s="1"/>
  <c r="M83" i="24" s="1"/>
  <c r="N83" i="24" s="1"/>
  <c r="O83" i="24" s="1"/>
  <c r="P83" i="24" s="1"/>
  <c r="Q83" i="24" s="1"/>
  <c r="R83" i="24" s="1"/>
  <c r="S83" i="24" s="1"/>
  <c r="T83" i="24" s="1"/>
  <c r="U83" i="24" s="1"/>
  <c r="V83" i="24" s="1"/>
  <c r="W83" i="24" s="1"/>
  <c r="X83" i="24" s="1"/>
  <c r="Y83" i="24" s="1"/>
  <c r="Z83" i="24" s="1"/>
  <c r="AA83" i="24" s="1"/>
  <c r="AB83" i="24" s="1"/>
  <c r="AC83" i="24" s="1"/>
  <c r="AD83" i="24" s="1"/>
  <c r="AE83" i="24" s="1"/>
  <c r="AF83" i="24" s="1"/>
  <c r="AF44" i="24"/>
  <c r="AE44" i="24"/>
  <c r="AD44" i="24"/>
  <c r="AC44" i="24"/>
  <c r="AB44" i="24"/>
  <c r="AA44" i="24"/>
  <c r="Z44" i="24"/>
  <c r="Y44" i="24"/>
  <c r="X44" i="24"/>
  <c r="W44" i="24"/>
  <c r="V44" i="24"/>
  <c r="U44" i="24"/>
  <c r="T44" i="24"/>
  <c r="S44" i="24"/>
  <c r="R44" i="24"/>
  <c r="Q44" i="24"/>
  <c r="P44" i="24"/>
  <c r="O44" i="24"/>
  <c r="N44" i="24"/>
  <c r="M44" i="24"/>
  <c r="L44" i="24"/>
  <c r="K44" i="24"/>
  <c r="J44" i="24"/>
  <c r="I44" i="24"/>
  <c r="H44" i="24"/>
  <c r="G44" i="24"/>
  <c r="F44" i="24"/>
  <c r="E44" i="24"/>
  <c r="D44" i="24"/>
  <c r="C44" i="24"/>
  <c r="B77" i="21"/>
  <c r="B123" i="23"/>
  <c r="B126" i="23" s="1"/>
  <c r="B76" i="21"/>
  <c r="B83" i="21" s="1"/>
  <c r="L60" i="21"/>
  <c r="M60" i="21"/>
  <c r="N60" i="21"/>
  <c r="O60" i="21"/>
  <c r="P60" i="21"/>
  <c r="Q60" i="21"/>
  <c r="R60" i="21"/>
  <c r="S60" i="21"/>
  <c r="T60" i="21"/>
  <c r="U60" i="21"/>
  <c r="V60" i="21"/>
  <c r="W60" i="21"/>
  <c r="X60" i="21"/>
  <c r="Y60" i="21"/>
  <c r="Z60" i="21"/>
  <c r="AA60" i="21"/>
  <c r="AB60" i="21"/>
  <c r="AC60" i="21"/>
  <c r="AD60" i="21"/>
  <c r="AE60" i="21"/>
  <c r="AF60" i="21"/>
  <c r="D60" i="21"/>
  <c r="E60" i="21"/>
  <c r="F60" i="21"/>
  <c r="G60" i="21"/>
  <c r="H60" i="21"/>
  <c r="I60" i="21"/>
  <c r="J60" i="21"/>
  <c r="K60" i="21"/>
  <c r="C60" i="21"/>
  <c r="C36" i="21"/>
  <c r="C37" i="21" s="1"/>
  <c r="D56" i="21"/>
  <c r="E56" i="21"/>
  <c r="F56" i="21"/>
  <c r="G56" i="21"/>
  <c r="H56" i="21"/>
  <c r="I56" i="21"/>
  <c r="J56" i="21"/>
  <c r="K56" i="21"/>
  <c r="L56" i="21"/>
  <c r="M56" i="21"/>
  <c r="N56" i="21"/>
  <c r="O56" i="21"/>
  <c r="P56" i="21"/>
  <c r="Q56" i="21"/>
  <c r="R56" i="21"/>
  <c r="S56" i="21"/>
  <c r="T56" i="21"/>
  <c r="U56" i="21"/>
  <c r="V56" i="21"/>
  <c r="W56" i="21"/>
  <c r="X56" i="21"/>
  <c r="Y56" i="21"/>
  <c r="Z56" i="21"/>
  <c r="AA56" i="21"/>
  <c r="AB56" i="21"/>
  <c r="AC56" i="21"/>
  <c r="AD56" i="21"/>
  <c r="AE56" i="21"/>
  <c r="AF56" i="21"/>
  <c r="D22" i="21"/>
  <c r="D25" i="21" s="1"/>
  <c r="E22" i="21"/>
  <c r="E25" i="21" s="1"/>
  <c r="C22" i="21"/>
  <c r="C23" i="21" s="1"/>
  <c r="C24" i="21" s="1"/>
  <c r="AE273" i="23"/>
  <c r="AE272" i="23"/>
  <c r="AD272" i="23"/>
  <c r="AE271" i="23"/>
  <c r="AD271" i="23"/>
  <c r="AC271" i="23"/>
  <c r="AE270" i="23"/>
  <c r="AD270" i="23"/>
  <c r="AC270" i="23"/>
  <c r="AB270" i="23"/>
  <c r="AE269" i="23"/>
  <c r="AD269" i="23"/>
  <c r="AC269" i="23"/>
  <c r="AB269" i="23"/>
  <c r="AA269" i="23"/>
  <c r="AE268" i="23"/>
  <c r="AD268" i="23"/>
  <c r="AC268" i="23"/>
  <c r="AB268" i="23"/>
  <c r="AA268" i="23"/>
  <c r="Z268" i="23"/>
  <c r="AE267" i="23"/>
  <c r="AD267" i="23"/>
  <c r="AC267" i="23"/>
  <c r="AB267" i="23"/>
  <c r="AA267" i="23"/>
  <c r="Z267" i="23"/>
  <c r="Y267" i="23"/>
  <c r="AE266" i="23"/>
  <c r="AD266" i="23"/>
  <c r="AC266" i="23"/>
  <c r="AB266" i="23"/>
  <c r="AA266" i="23"/>
  <c r="Z266" i="23"/>
  <c r="Y266" i="23"/>
  <c r="X266" i="23"/>
  <c r="AE265" i="23"/>
  <c r="AD265" i="23"/>
  <c r="AC265" i="23"/>
  <c r="AB265" i="23"/>
  <c r="AA265" i="23"/>
  <c r="Z265" i="23"/>
  <c r="Y265" i="23"/>
  <c r="X265" i="23"/>
  <c r="W265" i="23"/>
  <c r="AE264" i="23"/>
  <c r="AD264" i="23"/>
  <c r="AC264" i="23"/>
  <c r="AB264" i="23"/>
  <c r="AA264" i="23"/>
  <c r="Z264" i="23"/>
  <c r="Y264" i="23"/>
  <c r="X264" i="23"/>
  <c r="W264" i="23"/>
  <c r="V264" i="23"/>
  <c r="AE263" i="23"/>
  <c r="AD263" i="23"/>
  <c r="AC263" i="23"/>
  <c r="AB263" i="23"/>
  <c r="AA263" i="23"/>
  <c r="Z263" i="23"/>
  <c r="Y263" i="23"/>
  <c r="X263" i="23"/>
  <c r="W263" i="23"/>
  <c r="V263" i="23"/>
  <c r="U263" i="23"/>
  <c r="AE262" i="23"/>
  <c r="AD262" i="23"/>
  <c r="AC262" i="23"/>
  <c r="AB262" i="23"/>
  <c r="AA262" i="23"/>
  <c r="Z262" i="23"/>
  <c r="Y262" i="23"/>
  <c r="X262" i="23"/>
  <c r="W262" i="23"/>
  <c r="V262" i="23"/>
  <c r="U262" i="23"/>
  <c r="T262" i="23"/>
  <c r="AE261" i="23"/>
  <c r="AD261" i="23"/>
  <c r="AC261" i="23"/>
  <c r="AB261" i="23"/>
  <c r="AA261" i="23"/>
  <c r="Z261" i="23"/>
  <c r="Y261" i="23"/>
  <c r="X261" i="23"/>
  <c r="W261" i="23"/>
  <c r="V261" i="23"/>
  <c r="U261" i="23"/>
  <c r="T261" i="23"/>
  <c r="S261" i="23"/>
  <c r="AE260" i="23"/>
  <c r="AD260" i="23"/>
  <c r="AC260" i="23"/>
  <c r="AB260" i="23"/>
  <c r="AA260" i="23"/>
  <c r="Z260" i="23"/>
  <c r="Y260" i="23"/>
  <c r="X260" i="23"/>
  <c r="W260" i="23"/>
  <c r="V260" i="23"/>
  <c r="U260" i="23"/>
  <c r="T260" i="23"/>
  <c r="S260" i="23"/>
  <c r="R260" i="23"/>
  <c r="AE259" i="23"/>
  <c r="AD259" i="23"/>
  <c r="AC259" i="23"/>
  <c r="AB259" i="23"/>
  <c r="AA259" i="23"/>
  <c r="Z259" i="23"/>
  <c r="Y259" i="23"/>
  <c r="X259" i="23"/>
  <c r="W259" i="23"/>
  <c r="V259" i="23"/>
  <c r="U259" i="23"/>
  <c r="T259" i="23"/>
  <c r="S259" i="23"/>
  <c r="R259" i="23"/>
  <c r="Q259" i="23"/>
  <c r="AE258" i="23"/>
  <c r="AD258" i="23"/>
  <c r="AC258" i="23"/>
  <c r="AB258" i="23"/>
  <c r="AA258" i="23"/>
  <c r="Z258" i="23"/>
  <c r="Y258" i="23"/>
  <c r="X258" i="23"/>
  <c r="W258" i="23"/>
  <c r="V258" i="23"/>
  <c r="U258" i="23"/>
  <c r="T258" i="23"/>
  <c r="S258" i="23"/>
  <c r="R258" i="23"/>
  <c r="Q258" i="23"/>
  <c r="P258" i="23"/>
  <c r="AE257" i="23"/>
  <c r="AD257" i="23"/>
  <c r="AC257" i="23"/>
  <c r="AB257" i="23"/>
  <c r="AA257" i="23"/>
  <c r="Z257" i="23"/>
  <c r="Y257" i="23"/>
  <c r="X257" i="23"/>
  <c r="W257" i="23"/>
  <c r="V257" i="23"/>
  <c r="U257" i="23"/>
  <c r="T257" i="23"/>
  <c r="S257" i="23"/>
  <c r="R257" i="23"/>
  <c r="Q257" i="23"/>
  <c r="P257" i="23"/>
  <c r="O257" i="23"/>
  <c r="AE256" i="23"/>
  <c r="AD256" i="23"/>
  <c r="AC256" i="23"/>
  <c r="AB256" i="23"/>
  <c r="AA256" i="23"/>
  <c r="Z256" i="23"/>
  <c r="Y256" i="23"/>
  <c r="X256" i="23"/>
  <c r="W256" i="23"/>
  <c r="V256" i="23"/>
  <c r="U256" i="23"/>
  <c r="T256" i="23"/>
  <c r="S256" i="23"/>
  <c r="R256" i="23"/>
  <c r="Q256" i="23"/>
  <c r="P256" i="23"/>
  <c r="O256" i="23"/>
  <c r="N256" i="23"/>
  <c r="AE255" i="23"/>
  <c r="AD255" i="23"/>
  <c r="AC255" i="23"/>
  <c r="AB255" i="23"/>
  <c r="AA255" i="23"/>
  <c r="Z255" i="23"/>
  <c r="Y255" i="23"/>
  <c r="X255" i="23"/>
  <c r="W255" i="23"/>
  <c r="V255" i="23"/>
  <c r="U255" i="23"/>
  <c r="T255" i="23"/>
  <c r="S255" i="23"/>
  <c r="R255" i="23"/>
  <c r="Q255" i="23"/>
  <c r="P255" i="23"/>
  <c r="O255" i="23"/>
  <c r="N255" i="23"/>
  <c r="M255" i="23"/>
  <c r="AE254" i="23"/>
  <c r="AD254" i="23"/>
  <c r="AC254" i="23"/>
  <c r="AB254" i="23"/>
  <c r="AA254" i="23"/>
  <c r="Z254" i="23"/>
  <c r="Y254" i="23"/>
  <c r="X254" i="23"/>
  <c r="W254" i="23"/>
  <c r="V254" i="23"/>
  <c r="U254" i="23"/>
  <c r="T254" i="23"/>
  <c r="S254" i="23"/>
  <c r="R254" i="23"/>
  <c r="Q254" i="23"/>
  <c r="P254" i="23"/>
  <c r="O254" i="23"/>
  <c r="N254" i="23"/>
  <c r="M254" i="23"/>
  <c r="L254" i="23"/>
  <c r="AE253" i="23"/>
  <c r="AD253" i="23"/>
  <c r="AC253" i="23"/>
  <c r="AB253" i="23"/>
  <c r="AA253" i="23"/>
  <c r="Z253" i="23"/>
  <c r="Y253" i="23"/>
  <c r="X253" i="23"/>
  <c r="W253" i="23"/>
  <c r="V253" i="23"/>
  <c r="U253" i="23"/>
  <c r="T253" i="23"/>
  <c r="S253" i="23"/>
  <c r="R253" i="23"/>
  <c r="Q253" i="23"/>
  <c r="P253" i="23"/>
  <c r="O253" i="23"/>
  <c r="N253" i="23"/>
  <c r="M253" i="23"/>
  <c r="L253" i="23"/>
  <c r="K253" i="23"/>
  <c r="AE252" i="23"/>
  <c r="AD252" i="23"/>
  <c r="AC252" i="23"/>
  <c r="AB252" i="23"/>
  <c r="AA252" i="23"/>
  <c r="Z252" i="23"/>
  <c r="Y252" i="23"/>
  <c r="X252" i="23"/>
  <c r="W252" i="23"/>
  <c r="V252" i="23"/>
  <c r="U252" i="23"/>
  <c r="T252" i="23"/>
  <c r="S252" i="23"/>
  <c r="R252" i="23"/>
  <c r="Q252" i="23"/>
  <c r="P252" i="23"/>
  <c r="O252" i="23"/>
  <c r="N252" i="23"/>
  <c r="M252" i="23"/>
  <c r="L252" i="23"/>
  <c r="K252" i="23"/>
  <c r="J252" i="23"/>
  <c r="AE251" i="23"/>
  <c r="AD251" i="23"/>
  <c r="AC251" i="23"/>
  <c r="AB251" i="23"/>
  <c r="AA251" i="23"/>
  <c r="Z251" i="23"/>
  <c r="Y251" i="23"/>
  <c r="X251" i="23"/>
  <c r="W251" i="23"/>
  <c r="V251" i="23"/>
  <c r="U251" i="23"/>
  <c r="T251" i="23"/>
  <c r="S251" i="23"/>
  <c r="R251" i="23"/>
  <c r="Q251" i="23"/>
  <c r="P251" i="23"/>
  <c r="O251" i="23"/>
  <c r="N251" i="23"/>
  <c r="M251" i="23"/>
  <c r="L251" i="23"/>
  <c r="K251" i="23"/>
  <c r="J251" i="23"/>
  <c r="I251" i="23"/>
  <c r="AE250" i="23"/>
  <c r="AD250" i="23"/>
  <c r="AC250" i="23"/>
  <c r="AB250" i="23"/>
  <c r="AA250" i="23"/>
  <c r="Z250" i="23"/>
  <c r="Y250" i="23"/>
  <c r="X250" i="23"/>
  <c r="W250" i="23"/>
  <c r="V250" i="23"/>
  <c r="U250" i="23"/>
  <c r="T250" i="23"/>
  <c r="S250" i="23"/>
  <c r="R250" i="23"/>
  <c r="Q250" i="23"/>
  <c r="P250" i="23"/>
  <c r="O250" i="23"/>
  <c r="N250" i="23"/>
  <c r="M250" i="23"/>
  <c r="L250" i="23"/>
  <c r="K250" i="23"/>
  <c r="J250" i="23"/>
  <c r="I250" i="23"/>
  <c r="H250" i="23"/>
  <c r="AE249" i="23"/>
  <c r="AD249" i="23"/>
  <c r="AC249" i="23"/>
  <c r="AB249" i="23"/>
  <c r="AA249" i="23"/>
  <c r="Z249" i="23"/>
  <c r="Y249" i="23"/>
  <c r="X249" i="23"/>
  <c r="W249" i="23"/>
  <c r="V249" i="23"/>
  <c r="U249" i="23"/>
  <c r="T249" i="23"/>
  <c r="S249" i="23"/>
  <c r="R249" i="23"/>
  <c r="Q249" i="23"/>
  <c r="P249" i="23"/>
  <c r="O249" i="23"/>
  <c r="N249" i="23"/>
  <c r="M249" i="23"/>
  <c r="L249" i="23"/>
  <c r="K249" i="23"/>
  <c r="J249" i="23"/>
  <c r="I249" i="23"/>
  <c r="H249" i="23"/>
  <c r="G249" i="23"/>
  <c r="AE248" i="23"/>
  <c r="AD248" i="23"/>
  <c r="AC248" i="23"/>
  <c r="AB248" i="23"/>
  <c r="AA248" i="23"/>
  <c r="Z248" i="23"/>
  <c r="Y248" i="23"/>
  <c r="X248" i="23"/>
  <c r="W248" i="23"/>
  <c r="V248" i="23"/>
  <c r="U248" i="23"/>
  <c r="T248" i="23"/>
  <c r="S248" i="23"/>
  <c r="R248" i="23"/>
  <c r="Q248" i="23"/>
  <c r="P248" i="23"/>
  <c r="O248" i="23"/>
  <c r="N248" i="23"/>
  <c r="M248" i="23"/>
  <c r="L248" i="23"/>
  <c r="K248" i="23"/>
  <c r="J248" i="23"/>
  <c r="I248" i="23"/>
  <c r="H248" i="23"/>
  <c r="G248" i="23"/>
  <c r="F248" i="23"/>
  <c r="AE247" i="23"/>
  <c r="AD247" i="23"/>
  <c r="AC247" i="23"/>
  <c r="AB247" i="23"/>
  <c r="AA247" i="23"/>
  <c r="Z247" i="23"/>
  <c r="Y247" i="23"/>
  <c r="X247" i="23"/>
  <c r="W247" i="23"/>
  <c r="V247" i="23"/>
  <c r="U247" i="23"/>
  <c r="T247" i="23"/>
  <c r="S247" i="23"/>
  <c r="R247" i="23"/>
  <c r="Q247" i="23"/>
  <c r="P247" i="23"/>
  <c r="O247" i="23"/>
  <c r="N247" i="23"/>
  <c r="M247" i="23"/>
  <c r="L247" i="23"/>
  <c r="K247" i="23"/>
  <c r="J247" i="23"/>
  <c r="I247" i="23"/>
  <c r="H247" i="23"/>
  <c r="G247" i="23"/>
  <c r="F247" i="23"/>
  <c r="E247" i="23"/>
  <c r="AE246" i="23"/>
  <c r="AD246" i="23"/>
  <c r="AC246" i="23"/>
  <c r="AB246" i="23"/>
  <c r="AA246" i="23"/>
  <c r="Z246" i="23"/>
  <c r="Y246" i="23"/>
  <c r="X246" i="23"/>
  <c r="W246" i="23"/>
  <c r="V246" i="23"/>
  <c r="U246" i="23"/>
  <c r="T246" i="23"/>
  <c r="S246" i="23"/>
  <c r="R246" i="23"/>
  <c r="Q246" i="23"/>
  <c r="P246" i="23"/>
  <c r="O246" i="23"/>
  <c r="N246" i="23"/>
  <c r="M246" i="23"/>
  <c r="L246" i="23"/>
  <c r="K246" i="23"/>
  <c r="J246" i="23"/>
  <c r="I246" i="23"/>
  <c r="H246" i="23"/>
  <c r="G246" i="23"/>
  <c r="F246" i="23"/>
  <c r="E246" i="23"/>
  <c r="D246" i="23"/>
  <c r="AE245" i="23"/>
  <c r="AD245" i="23"/>
  <c r="AC245" i="23"/>
  <c r="AB245" i="23"/>
  <c r="AA245" i="23"/>
  <c r="Z245" i="23"/>
  <c r="Y245" i="23"/>
  <c r="X245" i="23"/>
  <c r="W245" i="23"/>
  <c r="V245" i="23"/>
  <c r="U245" i="23"/>
  <c r="T245" i="23"/>
  <c r="S245" i="23"/>
  <c r="R245" i="23"/>
  <c r="Q245" i="23"/>
  <c r="P245" i="23"/>
  <c r="O245" i="23"/>
  <c r="N245" i="23"/>
  <c r="M245" i="23"/>
  <c r="L245" i="23"/>
  <c r="K245" i="23"/>
  <c r="J245" i="23"/>
  <c r="I245" i="23"/>
  <c r="H245" i="23"/>
  <c r="G245" i="23"/>
  <c r="F245" i="23"/>
  <c r="E245" i="23"/>
  <c r="D245" i="23"/>
  <c r="C245" i="23"/>
  <c r="AE244" i="23"/>
  <c r="AD244" i="23"/>
  <c r="AC244" i="23"/>
  <c r="AB244" i="23"/>
  <c r="AA244" i="23"/>
  <c r="Z244" i="23"/>
  <c r="Y244" i="23"/>
  <c r="X244" i="23"/>
  <c r="W244" i="23"/>
  <c r="V244" i="23"/>
  <c r="U244" i="23"/>
  <c r="T244" i="23"/>
  <c r="S244" i="23"/>
  <c r="R244" i="23"/>
  <c r="Q244" i="23"/>
  <c r="P244" i="23"/>
  <c r="O244" i="23"/>
  <c r="N244" i="23"/>
  <c r="M244" i="23"/>
  <c r="L244" i="23"/>
  <c r="K244" i="23"/>
  <c r="J244" i="23"/>
  <c r="I244" i="23"/>
  <c r="H244" i="23"/>
  <c r="G244" i="23"/>
  <c r="F244" i="23"/>
  <c r="E244" i="23"/>
  <c r="D244" i="23"/>
  <c r="C244" i="23"/>
  <c r="B244" i="23"/>
  <c r="B274" i="23" s="1"/>
  <c r="B140" i="23" s="1"/>
  <c r="AE240" i="23"/>
  <c r="AE239" i="23"/>
  <c r="AD239" i="23"/>
  <c r="AE238" i="23"/>
  <c r="AD238" i="23"/>
  <c r="AC238" i="23"/>
  <c r="AE237" i="23"/>
  <c r="AD237" i="23"/>
  <c r="AC237" i="23"/>
  <c r="AB237" i="23"/>
  <c r="AE236" i="23"/>
  <c r="AD236" i="23"/>
  <c r="AC236" i="23"/>
  <c r="AB236" i="23"/>
  <c r="AA236" i="23"/>
  <c r="AE235" i="23"/>
  <c r="AD235" i="23"/>
  <c r="AC235" i="23"/>
  <c r="AB235" i="23"/>
  <c r="AA235" i="23"/>
  <c r="Z235" i="23"/>
  <c r="AE234" i="23"/>
  <c r="AD234" i="23"/>
  <c r="AC234" i="23"/>
  <c r="AB234" i="23"/>
  <c r="AA234" i="23"/>
  <c r="Z234" i="23"/>
  <c r="Y234" i="23"/>
  <c r="AE233" i="23"/>
  <c r="AD233" i="23"/>
  <c r="AC233" i="23"/>
  <c r="AB233" i="23"/>
  <c r="AA233" i="23"/>
  <c r="Z233" i="23"/>
  <c r="Y233" i="23"/>
  <c r="X233" i="23"/>
  <c r="AE232" i="23"/>
  <c r="AD232" i="23"/>
  <c r="AC232" i="23"/>
  <c r="AB232" i="23"/>
  <c r="AA232" i="23"/>
  <c r="Z232" i="23"/>
  <c r="Y232" i="23"/>
  <c r="X232" i="23"/>
  <c r="W232" i="23"/>
  <c r="AE231" i="23"/>
  <c r="AD231" i="23"/>
  <c r="AC231" i="23"/>
  <c r="AB231" i="23"/>
  <c r="AA231" i="23"/>
  <c r="Z231" i="23"/>
  <c r="Y231" i="23"/>
  <c r="X231" i="23"/>
  <c r="W231" i="23"/>
  <c r="V231" i="23"/>
  <c r="AE230" i="23"/>
  <c r="AD230" i="23"/>
  <c r="AC230" i="23"/>
  <c r="AB230" i="23"/>
  <c r="AA230" i="23"/>
  <c r="Z230" i="23"/>
  <c r="Y230" i="23"/>
  <c r="X230" i="23"/>
  <c r="W230" i="23"/>
  <c r="V230" i="23"/>
  <c r="U230" i="23"/>
  <c r="AE229" i="23"/>
  <c r="AD229" i="23"/>
  <c r="AC229" i="23"/>
  <c r="AB229" i="23"/>
  <c r="AA229" i="23"/>
  <c r="Z229" i="23"/>
  <c r="Y229" i="23"/>
  <c r="X229" i="23"/>
  <c r="W229" i="23"/>
  <c r="V229" i="23"/>
  <c r="U229" i="23"/>
  <c r="T229" i="23"/>
  <c r="AE228" i="23"/>
  <c r="AD228" i="23"/>
  <c r="AC228" i="23"/>
  <c r="AB228" i="23"/>
  <c r="AA228" i="23"/>
  <c r="Z228" i="23"/>
  <c r="Y228" i="23"/>
  <c r="X228" i="23"/>
  <c r="W228" i="23"/>
  <c r="V228" i="23"/>
  <c r="U228" i="23"/>
  <c r="T228" i="23"/>
  <c r="S228" i="23"/>
  <c r="AE227" i="23"/>
  <c r="AD227" i="23"/>
  <c r="AC227" i="23"/>
  <c r="AB227" i="23"/>
  <c r="AA227" i="23"/>
  <c r="Z227" i="23"/>
  <c r="Y227" i="23"/>
  <c r="X227" i="23"/>
  <c r="W227" i="23"/>
  <c r="V227" i="23"/>
  <c r="U227" i="23"/>
  <c r="T227" i="23"/>
  <c r="S227" i="23"/>
  <c r="R227" i="23"/>
  <c r="AE226" i="23"/>
  <c r="AD226" i="23"/>
  <c r="AC226" i="23"/>
  <c r="AB226" i="23"/>
  <c r="AA226" i="23"/>
  <c r="Z226" i="23"/>
  <c r="Y226" i="23"/>
  <c r="X226" i="23"/>
  <c r="W226" i="23"/>
  <c r="V226" i="23"/>
  <c r="U226" i="23"/>
  <c r="T226" i="23"/>
  <c r="S226" i="23"/>
  <c r="R226" i="23"/>
  <c r="Q226" i="23"/>
  <c r="AE225" i="23"/>
  <c r="AD225" i="23"/>
  <c r="AC225" i="23"/>
  <c r="AB225" i="23"/>
  <c r="AA225" i="23"/>
  <c r="Z225" i="23"/>
  <c r="Y225" i="23"/>
  <c r="X225" i="23"/>
  <c r="W225" i="23"/>
  <c r="V225" i="23"/>
  <c r="U225" i="23"/>
  <c r="T225" i="23"/>
  <c r="S225" i="23"/>
  <c r="R225" i="23"/>
  <c r="Q225" i="23"/>
  <c r="P225" i="23"/>
  <c r="AE224" i="23"/>
  <c r="AD224" i="23"/>
  <c r="AC224" i="23"/>
  <c r="AB224" i="23"/>
  <c r="AA224" i="23"/>
  <c r="Z224" i="23"/>
  <c r="Y224" i="23"/>
  <c r="X224" i="23"/>
  <c r="W224" i="23"/>
  <c r="V224" i="23"/>
  <c r="U224" i="23"/>
  <c r="T224" i="23"/>
  <c r="S224" i="23"/>
  <c r="R224" i="23"/>
  <c r="Q224" i="23"/>
  <c r="P224" i="23"/>
  <c r="O224" i="23"/>
  <c r="AE223" i="23"/>
  <c r="AD223" i="23"/>
  <c r="AC223" i="23"/>
  <c r="AB223" i="23"/>
  <c r="AA223" i="23"/>
  <c r="Z223" i="23"/>
  <c r="Y223" i="23"/>
  <c r="X223" i="23"/>
  <c r="W223" i="23"/>
  <c r="V223" i="23"/>
  <c r="U223" i="23"/>
  <c r="T223" i="23"/>
  <c r="S223" i="23"/>
  <c r="R223" i="23"/>
  <c r="Q223" i="23"/>
  <c r="P223" i="23"/>
  <c r="O223" i="23"/>
  <c r="N223" i="23"/>
  <c r="AE222" i="23"/>
  <c r="AD222" i="23"/>
  <c r="AC222" i="23"/>
  <c r="AB222" i="23"/>
  <c r="AA222" i="23"/>
  <c r="Z222" i="23"/>
  <c r="Y222" i="23"/>
  <c r="X222" i="23"/>
  <c r="W222" i="23"/>
  <c r="V222" i="23"/>
  <c r="U222" i="23"/>
  <c r="T222" i="23"/>
  <c r="S222" i="23"/>
  <c r="R222" i="23"/>
  <c r="Q222" i="23"/>
  <c r="P222" i="23"/>
  <c r="O222" i="23"/>
  <c r="N222" i="23"/>
  <c r="M222" i="23"/>
  <c r="AE221" i="23"/>
  <c r="AD221" i="23"/>
  <c r="AC221" i="23"/>
  <c r="AB221" i="23"/>
  <c r="AA221" i="23"/>
  <c r="Z221" i="23"/>
  <c r="Y221" i="23"/>
  <c r="X221" i="23"/>
  <c r="W221" i="23"/>
  <c r="V221" i="23"/>
  <c r="U221" i="23"/>
  <c r="T221" i="23"/>
  <c r="S221" i="23"/>
  <c r="R221" i="23"/>
  <c r="Q221" i="23"/>
  <c r="P221" i="23"/>
  <c r="O221" i="23"/>
  <c r="N221" i="23"/>
  <c r="M221" i="23"/>
  <c r="L221" i="23"/>
  <c r="AE220" i="23"/>
  <c r="AD220" i="23"/>
  <c r="AC220" i="23"/>
  <c r="AB220" i="23"/>
  <c r="AA220" i="23"/>
  <c r="Z220" i="23"/>
  <c r="Y220" i="23"/>
  <c r="X220" i="23"/>
  <c r="W220" i="23"/>
  <c r="V220" i="23"/>
  <c r="U220" i="23"/>
  <c r="T220" i="23"/>
  <c r="S220" i="23"/>
  <c r="R220" i="23"/>
  <c r="Q220" i="23"/>
  <c r="P220" i="23"/>
  <c r="O220" i="23"/>
  <c r="N220" i="23"/>
  <c r="M220" i="23"/>
  <c r="L220" i="23"/>
  <c r="K220" i="23"/>
  <c r="AE219" i="23"/>
  <c r="AD219" i="23"/>
  <c r="AC219" i="23"/>
  <c r="AB219" i="23"/>
  <c r="AA219" i="23"/>
  <c r="Z219" i="23"/>
  <c r="Y219" i="23"/>
  <c r="X219" i="23"/>
  <c r="W219" i="23"/>
  <c r="V219" i="23"/>
  <c r="U219" i="23"/>
  <c r="T219" i="23"/>
  <c r="S219" i="23"/>
  <c r="R219" i="23"/>
  <c r="Q219" i="23"/>
  <c r="P219" i="23"/>
  <c r="O219" i="23"/>
  <c r="N219" i="23"/>
  <c r="M219" i="23"/>
  <c r="L219" i="23"/>
  <c r="K219" i="23"/>
  <c r="J219" i="23"/>
  <c r="AE218" i="23"/>
  <c r="AD218" i="23"/>
  <c r="AC218" i="23"/>
  <c r="AB218" i="23"/>
  <c r="AA218" i="23"/>
  <c r="Z218" i="23"/>
  <c r="Y218" i="23"/>
  <c r="X218" i="23"/>
  <c r="W218" i="23"/>
  <c r="V218" i="23"/>
  <c r="U218" i="23"/>
  <c r="T218" i="23"/>
  <c r="S218" i="23"/>
  <c r="R218" i="23"/>
  <c r="Q218" i="23"/>
  <c r="P218" i="23"/>
  <c r="O218" i="23"/>
  <c r="N218" i="23"/>
  <c r="M218" i="23"/>
  <c r="L218" i="23"/>
  <c r="K218" i="23"/>
  <c r="J218" i="23"/>
  <c r="I218" i="23"/>
  <c r="AE217" i="23"/>
  <c r="AD217" i="23"/>
  <c r="AC217" i="23"/>
  <c r="AB217" i="23"/>
  <c r="AA217" i="23"/>
  <c r="Z217" i="23"/>
  <c r="Y217" i="23"/>
  <c r="X217" i="23"/>
  <c r="W217" i="23"/>
  <c r="V217" i="23"/>
  <c r="U217" i="23"/>
  <c r="T217" i="23"/>
  <c r="S217" i="23"/>
  <c r="R217" i="23"/>
  <c r="Q217" i="23"/>
  <c r="P217" i="23"/>
  <c r="O217" i="23"/>
  <c r="N217" i="23"/>
  <c r="M217" i="23"/>
  <c r="L217" i="23"/>
  <c r="K217" i="23"/>
  <c r="J217" i="23"/>
  <c r="I217" i="23"/>
  <c r="H217" i="23"/>
  <c r="AE216" i="23"/>
  <c r="AD216" i="23"/>
  <c r="AC216" i="23"/>
  <c r="AB216" i="23"/>
  <c r="AA216" i="23"/>
  <c r="Z216" i="23"/>
  <c r="Y216" i="23"/>
  <c r="X216" i="23"/>
  <c r="W216" i="23"/>
  <c r="V216" i="23"/>
  <c r="U216" i="23"/>
  <c r="T216" i="23"/>
  <c r="S216" i="23"/>
  <c r="R216" i="23"/>
  <c r="Q216" i="23"/>
  <c r="P216" i="23"/>
  <c r="O216" i="23"/>
  <c r="N216" i="23"/>
  <c r="M216" i="23"/>
  <c r="L216" i="23"/>
  <c r="K216" i="23"/>
  <c r="J216" i="23"/>
  <c r="I216" i="23"/>
  <c r="H216" i="23"/>
  <c r="G216" i="23"/>
  <c r="AE215" i="23"/>
  <c r="AD215" i="23"/>
  <c r="AC215" i="23"/>
  <c r="AB215" i="23"/>
  <c r="AA215" i="23"/>
  <c r="Z215" i="23"/>
  <c r="Y215" i="23"/>
  <c r="X215" i="23"/>
  <c r="W215" i="23"/>
  <c r="V215" i="23"/>
  <c r="U215" i="23"/>
  <c r="T215" i="23"/>
  <c r="S215" i="23"/>
  <c r="R215" i="23"/>
  <c r="Q215" i="23"/>
  <c r="P215" i="23"/>
  <c r="O215" i="23"/>
  <c r="N215" i="23"/>
  <c r="M215" i="23"/>
  <c r="L215" i="23"/>
  <c r="K215" i="23"/>
  <c r="J215" i="23"/>
  <c r="I215" i="23"/>
  <c r="H215" i="23"/>
  <c r="G215" i="23"/>
  <c r="F215" i="23"/>
  <c r="AE214" i="23"/>
  <c r="AD214" i="23"/>
  <c r="AC214" i="23"/>
  <c r="AB214" i="23"/>
  <c r="AA214" i="23"/>
  <c r="Z214" i="23"/>
  <c r="Y214" i="23"/>
  <c r="X214" i="23"/>
  <c r="W214" i="23"/>
  <c r="V214" i="23"/>
  <c r="U214" i="23"/>
  <c r="T214" i="23"/>
  <c r="S214" i="23"/>
  <c r="R214" i="23"/>
  <c r="Q214" i="23"/>
  <c r="P214" i="23"/>
  <c r="O214" i="23"/>
  <c r="N214" i="23"/>
  <c r="M214" i="23"/>
  <c r="L214" i="23"/>
  <c r="K214" i="23"/>
  <c r="J214" i="23"/>
  <c r="I214" i="23"/>
  <c r="H214" i="23"/>
  <c r="G214" i="23"/>
  <c r="F214" i="23"/>
  <c r="E214" i="23"/>
  <c r="AE213" i="23"/>
  <c r="AD213" i="23"/>
  <c r="AC213" i="23"/>
  <c r="AB213" i="23"/>
  <c r="AA213" i="23"/>
  <c r="Z213" i="23"/>
  <c r="Y213" i="23"/>
  <c r="X213" i="23"/>
  <c r="W213" i="23"/>
  <c r="V213" i="23"/>
  <c r="U213" i="23"/>
  <c r="T213" i="23"/>
  <c r="S213" i="23"/>
  <c r="R213" i="23"/>
  <c r="Q213" i="23"/>
  <c r="P213" i="23"/>
  <c r="O213" i="23"/>
  <c r="N213" i="23"/>
  <c r="M213" i="23"/>
  <c r="L213" i="23"/>
  <c r="K213" i="23"/>
  <c r="J213" i="23"/>
  <c r="I213" i="23"/>
  <c r="H213" i="23"/>
  <c r="G213" i="23"/>
  <c r="F213" i="23"/>
  <c r="E213" i="23"/>
  <c r="D213" i="23"/>
  <c r="AE212" i="23"/>
  <c r="AD212" i="23"/>
  <c r="AC212" i="23"/>
  <c r="AB212" i="23"/>
  <c r="AA212" i="23"/>
  <c r="Z212" i="23"/>
  <c r="Y212" i="23"/>
  <c r="X212" i="23"/>
  <c r="W212" i="23"/>
  <c r="V212" i="23"/>
  <c r="U212" i="23"/>
  <c r="T212" i="23"/>
  <c r="S212" i="23"/>
  <c r="R212" i="23"/>
  <c r="Q212" i="23"/>
  <c r="P212" i="23"/>
  <c r="O212" i="23"/>
  <c r="N212" i="23"/>
  <c r="M212" i="23"/>
  <c r="L212" i="23"/>
  <c r="K212" i="23"/>
  <c r="J212" i="23"/>
  <c r="I212" i="23"/>
  <c r="H212" i="23"/>
  <c r="G212" i="23"/>
  <c r="F212" i="23"/>
  <c r="E212" i="23"/>
  <c r="D212" i="23"/>
  <c r="C212" i="23"/>
  <c r="AE211" i="23"/>
  <c r="AD211" i="23"/>
  <c r="AC211" i="23"/>
  <c r="AB211" i="23"/>
  <c r="AA211" i="23"/>
  <c r="Z211" i="23"/>
  <c r="Y211" i="23"/>
  <c r="X211" i="23"/>
  <c r="W211" i="23"/>
  <c r="V211" i="23"/>
  <c r="U211" i="23"/>
  <c r="T211" i="23"/>
  <c r="S211" i="23"/>
  <c r="R211" i="23"/>
  <c r="Q211" i="23"/>
  <c r="P211" i="23"/>
  <c r="O211" i="23"/>
  <c r="N211" i="23"/>
  <c r="M211" i="23"/>
  <c r="L211" i="23"/>
  <c r="K211" i="23"/>
  <c r="J211" i="23"/>
  <c r="I211" i="23"/>
  <c r="H211" i="23"/>
  <c r="G211" i="23"/>
  <c r="F211" i="23"/>
  <c r="E211" i="23"/>
  <c r="D211" i="23"/>
  <c r="C211" i="23"/>
  <c r="B211" i="23"/>
  <c r="B241" i="23" s="1"/>
  <c r="B139" i="23" s="1"/>
  <c r="AE143" i="23"/>
  <c r="AE176" i="23" s="1"/>
  <c r="AE210" i="23" s="1"/>
  <c r="AE243" i="23" s="1"/>
  <c r="AD143" i="23"/>
  <c r="AD176" i="23" s="1"/>
  <c r="AD210" i="23" s="1"/>
  <c r="AD243" i="23" s="1"/>
  <c r="AC143" i="23"/>
  <c r="AC176" i="23" s="1"/>
  <c r="AC210" i="23" s="1"/>
  <c r="AC243" i="23" s="1"/>
  <c r="AB143" i="23"/>
  <c r="AB176" i="23" s="1"/>
  <c r="AB210" i="23" s="1"/>
  <c r="AB243" i="23" s="1"/>
  <c r="AA143" i="23"/>
  <c r="AA176" i="23" s="1"/>
  <c r="AA210" i="23" s="1"/>
  <c r="AA243" i="23" s="1"/>
  <c r="Z143" i="23"/>
  <c r="Z176" i="23" s="1"/>
  <c r="Z210" i="23" s="1"/>
  <c r="Z243" i="23" s="1"/>
  <c r="Y143" i="23"/>
  <c r="Y176" i="23" s="1"/>
  <c r="Y210" i="23" s="1"/>
  <c r="Y243" i="23" s="1"/>
  <c r="X143" i="23"/>
  <c r="X176" i="23" s="1"/>
  <c r="X210" i="23" s="1"/>
  <c r="X243" i="23" s="1"/>
  <c r="W143" i="23"/>
  <c r="W176" i="23" s="1"/>
  <c r="W210" i="23" s="1"/>
  <c r="W243" i="23" s="1"/>
  <c r="V143" i="23"/>
  <c r="V176" i="23" s="1"/>
  <c r="V210" i="23" s="1"/>
  <c r="V243" i="23" s="1"/>
  <c r="U143" i="23"/>
  <c r="U176" i="23" s="1"/>
  <c r="U210" i="23" s="1"/>
  <c r="U243" i="23" s="1"/>
  <c r="T143" i="23"/>
  <c r="T176" i="23" s="1"/>
  <c r="T210" i="23" s="1"/>
  <c r="T243" i="23" s="1"/>
  <c r="S143" i="23"/>
  <c r="S176" i="23" s="1"/>
  <c r="S210" i="23" s="1"/>
  <c r="S243" i="23" s="1"/>
  <c r="R143" i="23"/>
  <c r="R176" i="23" s="1"/>
  <c r="R210" i="23" s="1"/>
  <c r="R243" i="23" s="1"/>
  <c r="Q143" i="23"/>
  <c r="Q176" i="23" s="1"/>
  <c r="Q210" i="23" s="1"/>
  <c r="Q243" i="23" s="1"/>
  <c r="P143" i="23"/>
  <c r="P176" i="23" s="1"/>
  <c r="P210" i="23" s="1"/>
  <c r="P243" i="23" s="1"/>
  <c r="O143" i="23"/>
  <c r="O176" i="23" s="1"/>
  <c r="O210" i="23" s="1"/>
  <c r="O243" i="23" s="1"/>
  <c r="N143" i="23"/>
  <c r="N176" i="23" s="1"/>
  <c r="N210" i="23" s="1"/>
  <c r="N243" i="23" s="1"/>
  <c r="M143" i="23"/>
  <c r="M176" i="23" s="1"/>
  <c r="M210" i="23" s="1"/>
  <c r="M243" i="23" s="1"/>
  <c r="L143" i="23"/>
  <c r="L176" i="23" s="1"/>
  <c r="L210" i="23" s="1"/>
  <c r="L243" i="23" s="1"/>
  <c r="K143" i="23"/>
  <c r="K176" i="23" s="1"/>
  <c r="K210" i="23" s="1"/>
  <c r="K243" i="23" s="1"/>
  <c r="J143" i="23"/>
  <c r="J176" i="23" s="1"/>
  <c r="J210" i="23" s="1"/>
  <c r="J243" i="23" s="1"/>
  <c r="I143" i="23"/>
  <c r="I176" i="23" s="1"/>
  <c r="I210" i="23" s="1"/>
  <c r="I243" i="23" s="1"/>
  <c r="H143" i="23"/>
  <c r="H176" i="23" s="1"/>
  <c r="H210" i="23" s="1"/>
  <c r="H243" i="23" s="1"/>
  <c r="G143" i="23"/>
  <c r="G176" i="23" s="1"/>
  <c r="G210" i="23" s="1"/>
  <c r="G243" i="23" s="1"/>
  <c r="F143" i="23"/>
  <c r="F176" i="23" s="1"/>
  <c r="F210" i="23" s="1"/>
  <c r="F243" i="23" s="1"/>
  <c r="E143" i="23"/>
  <c r="E176" i="23" s="1"/>
  <c r="E210" i="23" s="1"/>
  <c r="E243" i="23" s="1"/>
  <c r="D143" i="23"/>
  <c r="D176" i="23" s="1"/>
  <c r="D210" i="23" s="1"/>
  <c r="D243" i="23" s="1"/>
  <c r="C143" i="23"/>
  <c r="C176" i="23" s="1"/>
  <c r="C210" i="23" s="1"/>
  <c r="C243" i="23" s="1"/>
  <c r="B143" i="23"/>
  <c r="B176" i="23" s="1"/>
  <c r="B210" i="23" s="1"/>
  <c r="B243" i="23" s="1"/>
  <c r="D119" i="23"/>
  <c r="E119" i="23" s="1"/>
  <c r="F119" i="23" s="1"/>
  <c r="G119" i="23" s="1"/>
  <c r="H119" i="23" s="1"/>
  <c r="I119" i="23" s="1"/>
  <c r="J119" i="23" s="1"/>
  <c r="K119" i="23" s="1"/>
  <c r="L119" i="23" s="1"/>
  <c r="M119" i="23" s="1"/>
  <c r="N119" i="23" s="1"/>
  <c r="O119" i="23" s="1"/>
  <c r="P119" i="23" s="1"/>
  <c r="Q119" i="23" s="1"/>
  <c r="R119" i="23" s="1"/>
  <c r="S119" i="23" s="1"/>
  <c r="T119" i="23" s="1"/>
  <c r="U119" i="23" s="1"/>
  <c r="V119" i="23" s="1"/>
  <c r="W119" i="23" s="1"/>
  <c r="X119" i="23" s="1"/>
  <c r="Y119" i="23" s="1"/>
  <c r="Z119" i="23" s="1"/>
  <c r="AA119" i="23" s="1"/>
  <c r="AB119" i="23" s="1"/>
  <c r="AC119" i="23" s="1"/>
  <c r="AD119" i="23" s="1"/>
  <c r="AE119" i="23" s="1"/>
  <c r="AF119" i="23" s="1"/>
  <c r="D118" i="23"/>
  <c r="E118" i="23" s="1"/>
  <c r="F118" i="23" s="1"/>
  <c r="G118" i="23" s="1"/>
  <c r="H118" i="23" s="1"/>
  <c r="I118" i="23" s="1"/>
  <c r="J118" i="23" s="1"/>
  <c r="K118" i="23" s="1"/>
  <c r="L118" i="23" s="1"/>
  <c r="M118" i="23" s="1"/>
  <c r="N118" i="23" s="1"/>
  <c r="O118" i="23" s="1"/>
  <c r="P118" i="23" s="1"/>
  <c r="Q118" i="23" s="1"/>
  <c r="R118" i="23" s="1"/>
  <c r="S118" i="23" s="1"/>
  <c r="T118" i="23" s="1"/>
  <c r="U118" i="23" s="1"/>
  <c r="V118" i="23" s="1"/>
  <c r="W118" i="23" s="1"/>
  <c r="X118" i="23" s="1"/>
  <c r="Y118" i="23" s="1"/>
  <c r="Z118" i="23" s="1"/>
  <c r="AA118" i="23" s="1"/>
  <c r="AB118" i="23" s="1"/>
  <c r="AC118" i="23" s="1"/>
  <c r="AD118" i="23" s="1"/>
  <c r="AE118" i="23" s="1"/>
  <c r="AF118" i="23" s="1"/>
  <c r="AF83" i="23"/>
  <c r="AE83" i="23"/>
  <c r="AD83" i="23"/>
  <c r="AC83" i="23"/>
  <c r="AB83" i="23"/>
  <c r="AA83" i="23"/>
  <c r="Z83" i="23"/>
  <c r="Y83" i="23"/>
  <c r="X83" i="23"/>
  <c r="W83" i="23"/>
  <c r="V83" i="23"/>
  <c r="U83" i="23"/>
  <c r="T83" i="23"/>
  <c r="S83" i="23"/>
  <c r="R83" i="23"/>
  <c r="Q83" i="23"/>
  <c r="P83" i="23"/>
  <c r="O83" i="23"/>
  <c r="N83" i="23"/>
  <c r="M83" i="23"/>
  <c r="L83" i="23"/>
  <c r="K83" i="23"/>
  <c r="J83" i="23"/>
  <c r="I83" i="23"/>
  <c r="H83" i="23"/>
  <c r="G83" i="23"/>
  <c r="F83" i="23"/>
  <c r="E83" i="23"/>
  <c r="D83" i="23"/>
  <c r="C83" i="23"/>
  <c r="F23" i="23"/>
  <c r="G23" i="23" s="1"/>
  <c r="D73" i="23" l="1"/>
  <c r="D56" i="25"/>
  <c r="D98" i="25" s="1"/>
  <c r="D70" i="25"/>
  <c r="E70" i="25" s="1"/>
  <c r="B50" i="20"/>
  <c r="C52" i="20"/>
  <c r="B48" i="20"/>
  <c r="F53" i="20"/>
  <c r="D52" i="20"/>
  <c r="E52" i="20"/>
  <c r="G23" i="20"/>
  <c r="F39" i="20"/>
  <c r="C73" i="23"/>
  <c r="C55" i="25"/>
  <c r="C56" i="25"/>
  <c r="C98" i="25" s="1"/>
  <c r="C62" i="25"/>
  <c r="E43" i="25"/>
  <c r="E44" i="25" s="1"/>
  <c r="E61" i="25" s="1"/>
  <c r="D41" i="25"/>
  <c r="E41" i="25" s="1"/>
  <c r="F41" i="25" s="1"/>
  <c r="C97" i="25"/>
  <c r="B109" i="25"/>
  <c r="C82" i="25" s="1"/>
  <c r="C76" i="25"/>
  <c r="D76" i="25" s="1"/>
  <c r="E76" i="25" s="1"/>
  <c r="C68" i="25"/>
  <c r="C48" i="25"/>
  <c r="Y154" i="25"/>
  <c r="M154" i="25"/>
  <c r="X154" i="25"/>
  <c r="L154" i="25"/>
  <c r="U154" i="25"/>
  <c r="I154" i="25"/>
  <c r="AE154" i="25"/>
  <c r="S154" i="25"/>
  <c r="G154" i="25"/>
  <c r="AB154" i="25"/>
  <c r="P154" i="25"/>
  <c r="D154" i="25"/>
  <c r="W154" i="25"/>
  <c r="X121" i="25"/>
  <c r="L121" i="25"/>
  <c r="V154" i="25"/>
  <c r="R154" i="25"/>
  <c r="U121" i="25"/>
  <c r="I121" i="25"/>
  <c r="Q154" i="25"/>
  <c r="T121" i="25"/>
  <c r="H121" i="25"/>
  <c r="O154" i="25"/>
  <c r="K154" i="25"/>
  <c r="AC121" i="25"/>
  <c r="Q121" i="25"/>
  <c r="E121" i="25"/>
  <c r="AC154" i="25"/>
  <c r="H154" i="25"/>
  <c r="E154" i="25"/>
  <c r="Z121" i="25"/>
  <c r="G121" i="25"/>
  <c r="Y121" i="25"/>
  <c r="F121" i="25"/>
  <c r="V121" i="25"/>
  <c r="Z154" i="25"/>
  <c r="O121" i="25"/>
  <c r="AA154" i="25"/>
  <c r="R121" i="25"/>
  <c r="T154" i="25"/>
  <c r="P121" i="25"/>
  <c r="N154" i="25"/>
  <c r="N121" i="25"/>
  <c r="E99" i="25"/>
  <c r="J154" i="25"/>
  <c r="M121" i="25"/>
  <c r="F154" i="25"/>
  <c r="K121" i="25"/>
  <c r="J121" i="25"/>
  <c r="AD121" i="25"/>
  <c r="AB121" i="25"/>
  <c r="AA121" i="25"/>
  <c r="S121" i="25"/>
  <c r="D121" i="25"/>
  <c r="AD154" i="25"/>
  <c r="AE121" i="25"/>
  <c r="W121" i="25"/>
  <c r="H49" i="25"/>
  <c r="D71" i="25"/>
  <c r="E39" i="25"/>
  <c r="E73" i="25" s="1"/>
  <c r="D50" i="25"/>
  <c r="D62" i="25"/>
  <c r="D55" i="25"/>
  <c r="D97" i="25"/>
  <c r="F54" i="25"/>
  <c r="F56" i="25" s="1"/>
  <c r="F98" i="25" s="1"/>
  <c r="F42" i="25"/>
  <c r="G54" i="25"/>
  <c r="G56" i="25" s="1"/>
  <c r="G98" i="25" s="1"/>
  <c r="G42" i="25"/>
  <c r="E78" i="23"/>
  <c r="E63" i="23"/>
  <c r="D41" i="23"/>
  <c r="D63" i="23"/>
  <c r="C41" i="23"/>
  <c r="C42" i="23" s="1"/>
  <c r="C47" i="23" s="1"/>
  <c r="C63" i="23"/>
  <c r="C64" i="23" s="1"/>
  <c r="C75" i="23" s="1"/>
  <c r="D38" i="24"/>
  <c r="E38" i="24" s="1"/>
  <c r="F38" i="24" s="1"/>
  <c r="G38" i="24" s="1"/>
  <c r="H38" i="24" s="1"/>
  <c r="I38" i="24" s="1"/>
  <c r="J38" i="24" s="1"/>
  <c r="K38" i="24" s="1"/>
  <c r="L38" i="24" s="1"/>
  <c r="M38" i="24" s="1"/>
  <c r="N38" i="24" s="1"/>
  <c r="O38" i="24" s="1"/>
  <c r="P38" i="24" s="1"/>
  <c r="Q38" i="24" s="1"/>
  <c r="R38" i="24" s="1"/>
  <c r="S38" i="24" s="1"/>
  <c r="T38" i="24" s="1"/>
  <c r="U38" i="24" s="1"/>
  <c r="AA35" i="24"/>
  <c r="AA23" i="24"/>
  <c r="Z35" i="24"/>
  <c r="Z23" i="24"/>
  <c r="Y35" i="24"/>
  <c r="Y23" i="24"/>
  <c r="X35" i="24"/>
  <c r="X23" i="24"/>
  <c r="AF35" i="24"/>
  <c r="AF23" i="24"/>
  <c r="W35" i="24"/>
  <c r="W23" i="24"/>
  <c r="AE35" i="24"/>
  <c r="AE23" i="24"/>
  <c r="AD35" i="24"/>
  <c r="AD23" i="24"/>
  <c r="AC35" i="24"/>
  <c r="AC23" i="24"/>
  <c r="AB35" i="24"/>
  <c r="AB23" i="24"/>
  <c r="C36" i="24"/>
  <c r="C34" i="24" s="1"/>
  <c r="C62" i="24"/>
  <c r="C26" i="24"/>
  <c r="C28" i="24" s="1"/>
  <c r="C50" i="24" s="1"/>
  <c r="C30" i="24"/>
  <c r="G21" i="24"/>
  <c r="G23" i="24" s="1"/>
  <c r="G30" i="24" s="1"/>
  <c r="G51" i="24" s="1"/>
  <c r="F35" i="24"/>
  <c r="C64" i="24"/>
  <c r="C60" i="24"/>
  <c r="D77" i="23"/>
  <c r="AB77" i="23"/>
  <c r="E77" i="23"/>
  <c r="Q77" i="23"/>
  <c r="AC77" i="23"/>
  <c r="S77" i="23"/>
  <c r="AF77" i="23"/>
  <c r="C77" i="23"/>
  <c r="V77" i="23"/>
  <c r="F77" i="23"/>
  <c r="R77" i="23"/>
  <c r="AD77" i="23"/>
  <c r="AE77" i="23"/>
  <c r="T77" i="23"/>
  <c r="U77" i="23"/>
  <c r="G77" i="23"/>
  <c r="H77" i="23"/>
  <c r="I77" i="23"/>
  <c r="J77" i="23"/>
  <c r="K77" i="23"/>
  <c r="W77" i="23"/>
  <c r="X77" i="23"/>
  <c r="AA77" i="23"/>
  <c r="P77" i="23"/>
  <c r="L77" i="23"/>
  <c r="M77" i="23"/>
  <c r="Y77" i="23"/>
  <c r="Z77" i="23"/>
  <c r="N77" i="23"/>
  <c r="O77" i="23"/>
  <c r="C78" i="23"/>
  <c r="C74" i="23"/>
  <c r="D74" i="23"/>
  <c r="G73" i="23"/>
  <c r="F73" i="23"/>
  <c r="D78" i="23"/>
  <c r="C97" i="23"/>
  <c r="F38" i="23"/>
  <c r="C40" i="23"/>
  <c r="C65" i="23" s="1"/>
  <c r="F39" i="23"/>
  <c r="F63" i="23" s="1"/>
  <c r="G39" i="23"/>
  <c r="G63" i="23" s="1"/>
  <c r="E30" i="24"/>
  <c r="E51" i="24" s="1"/>
  <c r="D244" i="24"/>
  <c r="D110" i="24" s="1"/>
  <c r="E244" i="24"/>
  <c r="E110" i="24" s="1"/>
  <c r="I244" i="24"/>
  <c r="I110" i="24" s="1"/>
  <c r="F244" i="24"/>
  <c r="F110" i="24" s="1"/>
  <c r="D211" i="24"/>
  <c r="D109" i="24" s="1"/>
  <c r="P211" i="24"/>
  <c r="P109" i="24" s="1"/>
  <c r="AB211" i="24"/>
  <c r="AB109" i="24" s="1"/>
  <c r="G211" i="24"/>
  <c r="G109" i="24" s="1"/>
  <c r="G244" i="24"/>
  <c r="G110" i="24" s="1"/>
  <c r="J244" i="24"/>
  <c r="J110" i="24" s="1"/>
  <c r="E211" i="24"/>
  <c r="E109" i="24" s="1"/>
  <c r="F211" i="24"/>
  <c r="F109" i="24" s="1"/>
  <c r="R211" i="24"/>
  <c r="R109" i="24" s="1"/>
  <c r="S211" i="24"/>
  <c r="S109" i="24" s="1"/>
  <c r="AE211" i="24"/>
  <c r="AE109" i="24" s="1"/>
  <c r="AD244" i="24"/>
  <c r="AD110" i="24" s="1"/>
  <c r="S244" i="24"/>
  <c r="S110" i="24" s="1"/>
  <c r="AE244" i="24"/>
  <c r="AE110" i="24" s="1"/>
  <c r="V244" i="24"/>
  <c r="V110" i="24" s="1"/>
  <c r="H211" i="24"/>
  <c r="H109" i="24" s="1"/>
  <c r="H244" i="24"/>
  <c r="H110" i="24" s="1"/>
  <c r="I211" i="24"/>
  <c r="I109" i="24" s="1"/>
  <c r="J211" i="24"/>
  <c r="J109" i="24" s="1"/>
  <c r="V211" i="24"/>
  <c r="V109" i="24" s="1"/>
  <c r="U244" i="24"/>
  <c r="U110" i="24" s="1"/>
  <c r="K211" i="24"/>
  <c r="K109" i="24" s="1"/>
  <c r="W211" i="24"/>
  <c r="W109" i="24" s="1"/>
  <c r="K244" i="24"/>
  <c r="K110" i="24" s="1"/>
  <c r="L244" i="24"/>
  <c r="L110" i="24" s="1"/>
  <c r="M211" i="24"/>
  <c r="M109" i="24" s="1"/>
  <c r="Y211" i="24"/>
  <c r="Y109" i="24" s="1"/>
  <c r="R244" i="24"/>
  <c r="R110" i="24" s="1"/>
  <c r="N211" i="24"/>
  <c r="N109" i="24" s="1"/>
  <c r="Z211" i="24"/>
  <c r="Z109" i="24" s="1"/>
  <c r="C211" i="24"/>
  <c r="C109" i="24" s="1"/>
  <c r="O211" i="24"/>
  <c r="O109" i="24" s="1"/>
  <c r="AA211" i="24"/>
  <c r="AA109" i="24" s="1"/>
  <c r="AD211" i="24"/>
  <c r="AD109" i="24" s="1"/>
  <c r="C244" i="24"/>
  <c r="C110" i="24" s="1"/>
  <c r="O244" i="24"/>
  <c r="O110" i="24" s="1"/>
  <c r="AA244" i="24"/>
  <c r="AA110" i="24" s="1"/>
  <c r="F30" i="24"/>
  <c r="F51" i="24" s="1"/>
  <c r="C24" i="24"/>
  <c r="D24" i="24" s="1"/>
  <c r="E24" i="24" s="1"/>
  <c r="D22" i="24"/>
  <c r="D62" i="24" s="1"/>
  <c r="D88" i="24"/>
  <c r="D32" i="24"/>
  <c r="D87" i="24"/>
  <c r="D31" i="24"/>
  <c r="D25" i="24"/>
  <c r="P244" i="24"/>
  <c r="P110" i="24" s="1"/>
  <c r="AB244" i="24"/>
  <c r="AB110" i="24" s="1"/>
  <c r="Q244" i="24"/>
  <c r="Q110" i="24" s="1"/>
  <c r="AC244" i="24"/>
  <c r="AC110" i="24" s="1"/>
  <c r="T244" i="24"/>
  <c r="T110" i="24" s="1"/>
  <c r="Q211" i="24"/>
  <c r="Q109" i="24" s="1"/>
  <c r="AC211" i="24"/>
  <c r="AC109" i="24" s="1"/>
  <c r="W244" i="24"/>
  <c r="W110" i="24" s="1"/>
  <c r="X244" i="24"/>
  <c r="X110" i="24" s="1"/>
  <c r="T211" i="24"/>
  <c r="T109" i="24" s="1"/>
  <c r="M244" i="24"/>
  <c r="M110" i="24" s="1"/>
  <c r="Y244" i="24"/>
  <c r="Y110" i="24" s="1"/>
  <c r="U211" i="24"/>
  <c r="U109" i="24" s="1"/>
  <c r="L211" i="24"/>
  <c r="L109" i="24" s="1"/>
  <c r="X211" i="24"/>
  <c r="X109" i="24" s="1"/>
  <c r="N244" i="24"/>
  <c r="N110" i="24" s="1"/>
  <c r="Z244" i="24"/>
  <c r="Z110" i="24" s="1"/>
  <c r="K98" i="23"/>
  <c r="C98" i="23"/>
  <c r="U98" i="23"/>
  <c r="I98" i="23"/>
  <c r="AF98" i="23"/>
  <c r="T98" i="23"/>
  <c r="H98" i="23"/>
  <c r="AE98" i="23"/>
  <c r="S98" i="23"/>
  <c r="G98" i="23"/>
  <c r="AD98" i="23"/>
  <c r="R98" i="23"/>
  <c r="D98" i="23"/>
  <c r="J98" i="23"/>
  <c r="AC98" i="23"/>
  <c r="Q98" i="23"/>
  <c r="AB98" i="23"/>
  <c r="P98" i="23"/>
  <c r="AA98" i="23"/>
  <c r="O98" i="23"/>
  <c r="W98" i="23"/>
  <c r="V98" i="23"/>
  <c r="Z98" i="23"/>
  <c r="N98" i="23"/>
  <c r="E98" i="23"/>
  <c r="Y98" i="23"/>
  <c r="M98" i="23"/>
  <c r="X98" i="23"/>
  <c r="Q99" i="23"/>
  <c r="AB99" i="23"/>
  <c r="P99" i="23"/>
  <c r="D99" i="23"/>
  <c r="C99" i="23"/>
  <c r="AA99" i="23"/>
  <c r="O99" i="23"/>
  <c r="F99" i="23"/>
  <c r="Z99" i="23"/>
  <c r="N99" i="23"/>
  <c r="AD99" i="23"/>
  <c r="Y99" i="23"/>
  <c r="M99" i="23"/>
  <c r="R99" i="23"/>
  <c r="X99" i="23"/>
  <c r="L99" i="23"/>
  <c r="W99" i="23"/>
  <c r="K99" i="23"/>
  <c r="E99" i="23"/>
  <c r="V99" i="23"/>
  <c r="J99" i="23"/>
  <c r="U99" i="23"/>
  <c r="I99" i="23"/>
  <c r="AF99" i="23"/>
  <c r="T99" i="23"/>
  <c r="H99" i="23"/>
  <c r="AC99" i="23"/>
  <c r="AE99" i="23"/>
  <c r="S99" i="23"/>
  <c r="F98" i="23"/>
  <c r="F274" i="23"/>
  <c r="F140" i="23" s="1"/>
  <c r="R274" i="23"/>
  <c r="R140" i="23" s="1"/>
  <c r="AD274" i="23"/>
  <c r="AD140" i="23" s="1"/>
  <c r="I274" i="23"/>
  <c r="I140" i="23" s="1"/>
  <c r="U274" i="23"/>
  <c r="U140" i="23" s="1"/>
  <c r="G274" i="23"/>
  <c r="G140" i="23" s="1"/>
  <c r="J274" i="23"/>
  <c r="J140" i="23" s="1"/>
  <c r="F241" i="23"/>
  <c r="F139" i="23" s="1"/>
  <c r="R241" i="23"/>
  <c r="R139" i="23" s="1"/>
  <c r="S241" i="23"/>
  <c r="S139" i="23" s="1"/>
  <c r="K274" i="23"/>
  <c r="K140" i="23" s="1"/>
  <c r="K241" i="23"/>
  <c r="K139" i="23" s="1"/>
  <c r="E41" i="23"/>
  <c r="E241" i="23"/>
  <c r="E139" i="23" s="1"/>
  <c r="E274" i="23"/>
  <c r="E140" i="23" s="1"/>
  <c r="H241" i="23"/>
  <c r="H139" i="23" s="1"/>
  <c r="H274" i="23"/>
  <c r="H140" i="23" s="1"/>
  <c r="I241" i="23"/>
  <c r="I139" i="23" s="1"/>
  <c r="J241" i="23"/>
  <c r="J139" i="23" s="1"/>
  <c r="V241" i="23"/>
  <c r="V139" i="23" s="1"/>
  <c r="L274" i="23"/>
  <c r="L140" i="23" s="1"/>
  <c r="M241" i="23"/>
  <c r="M139" i="23" s="1"/>
  <c r="Y241" i="23"/>
  <c r="Y139" i="23" s="1"/>
  <c r="N241" i="23"/>
  <c r="N139" i="23" s="1"/>
  <c r="Z241" i="23"/>
  <c r="Z139" i="23" s="1"/>
  <c r="C241" i="23"/>
  <c r="C139" i="23" s="1"/>
  <c r="O241" i="23"/>
  <c r="O139" i="23" s="1"/>
  <c r="AA241" i="23"/>
  <c r="AA139" i="23" s="1"/>
  <c r="AD241" i="23"/>
  <c r="AD139" i="23" s="1"/>
  <c r="C274" i="23"/>
  <c r="C140" i="23" s="1"/>
  <c r="O274" i="23"/>
  <c r="O140" i="23" s="1"/>
  <c r="AA274" i="23"/>
  <c r="AA140" i="23" s="1"/>
  <c r="W241" i="23"/>
  <c r="W139" i="23" s="1"/>
  <c r="D241" i="23"/>
  <c r="D139" i="23" s="1"/>
  <c r="P241" i="23"/>
  <c r="P139" i="23" s="1"/>
  <c r="AB241" i="23"/>
  <c r="AB139" i="23" s="1"/>
  <c r="G241" i="23"/>
  <c r="G139" i="23" s="1"/>
  <c r="AE241" i="23"/>
  <c r="AE139" i="23" s="1"/>
  <c r="D274" i="23"/>
  <c r="D140" i="23" s="1"/>
  <c r="C53" i="21"/>
  <c r="C52" i="21"/>
  <c r="C25" i="21"/>
  <c r="D23" i="21"/>
  <c r="H23" i="23"/>
  <c r="V274" i="23"/>
  <c r="V140" i="23" s="1"/>
  <c r="P274" i="23"/>
  <c r="P140" i="23" s="1"/>
  <c r="AB274" i="23"/>
  <c r="AB140" i="23" s="1"/>
  <c r="Q274" i="23"/>
  <c r="Q140" i="23" s="1"/>
  <c r="AC274" i="23"/>
  <c r="AC140" i="23" s="1"/>
  <c r="S274" i="23"/>
  <c r="S140" i="23" s="1"/>
  <c r="AE274" i="23"/>
  <c r="AE140" i="23" s="1"/>
  <c r="T274" i="23"/>
  <c r="T140" i="23" s="1"/>
  <c r="Q241" i="23"/>
  <c r="Q139" i="23" s="1"/>
  <c r="AC241" i="23"/>
  <c r="AC139" i="23" s="1"/>
  <c r="W274" i="23"/>
  <c r="W140" i="23" s="1"/>
  <c r="X274" i="23"/>
  <c r="X140" i="23" s="1"/>
  <c r="T241" i="23"/>
  <c r="T139" i="23" s="1"/>
  <c r="M274" i="23"/>
  <c r="M140" i="23" s="1"/>
  <c r="Y274" i="23"/>
  <c r="Y140" i="23" s="1"/>
  <c r="U241" i="23"/>
  <c r="U139" i="23" s="1"/>
  <c r="L241" i="23"/>
  <c r="L139" i="23" s="1"/>
  <c r="X241" i="23"/>
  <c r="X139" i="23" s="1"/>
  <c r="N274" i="23"/>
  <c r="N140" i="23" s="1"/>
  <c r="Z274" i="23"/>
  <c r="Z140" i="23" s="1"/>
  <c r="I24" i="23" l="1"/>
  <c r="K24" i="23" s="1"/>
  <c r="L24" i="23" s="1"/>
  <c r="M24" i="23" s="1"/>
  <c r="N24" i="23" s="1"/>
  <c r="O24" i="23" s="1"/>
  <c r="P24" i="23" s="1"/>
  <c r="Q24" i="23" s="1"/>
  <c r="R24" i="23" s="1"/>
  <c r="S24" i="23" s="1"/>
  <c r="T24" i="23" s="1"/>
  <c r="U24" i="23" s="1"/>
  <c r="V24" i="23" s="1"/>
  <c r="W24" i="23" s="1"/>
  <c r="X24" i="23" s="1"/>
  <c r="Y24" i="23" s="1"/>
  <c r="Z24" i="23" s="1"/>
  <c r="AA24" i="23" s="1"/>
  <c r="AB24" i="23" s="1"/>
  <c r="AC24" i="23" s="1"/>
  <c r="AD24" i="23" s="1"/>
  <c r="AE24" i="23" s="1"/>
  <c r="AF24" i="23" s="1"/>
  <c r="F43" i="25"/>
  <c r="F44" i="25" s="1"/>
  <c r="F61" i="25" s="1"/>
  <c r="F70" i="25"/>
  <c r="G70" i="25" s="1"/>
  <c r="D42" i="23"/>
  <c r="D47" i="23" s="1"/>
  <c r="D48" i="23" s="1"/>
  <c r="H23" i="20"/>
  <c r="G53" i="20"/>
  <c r="G39" i="20"/>
  <c r="F54" i="20"/>
  <c r="F52" i="20" s="1"/>
  <c r="E88" i="23"/>
  <c r="B44" i="23"/>
  <c r="C96" i="23"/>
  <c r="D96" i="23" s="1"/>
  <c r="E96" i="23" s="1"/>
  <c r="C78" i="25"/>
  <c r="D48" i="25"/>
  <c r="G97" i="25"/>
  <c r="G55" i="25"/>
  <c r="G62" i="25"/>
  <c r="F76" i="25"/>
  <c r="G76" i="25" s="1"/>
  <c r="F97" i="25"/>
  <c r="F62" i="25"/>
  <c r="F55" i="25"/>
  <c r="E71" i="25"/>
  <c r="E50" i="25"/>
  <c r="F39" i="25"/>
  <c r="F73" i="25" s="1"/>
  <c r="H54" i="25"/>
  <c r="H56" i="25" s="1"/>
  <c r="H98" i="25" s="1"/>
  <c r="H42" i="25"/>
  <c r="C63" i="25"/>
  <c r="I49" i="25"/>
  <c r="AC153" i="25"/>
  <c r="Q153" i="25"/>
  <c r="E153" i="25"/>
  <c r="AB153" i="25"/>
  <c r="P153" i="25"/>
  <c r="D153" i="25"/>
  <c r="Y153" i="25"/>
  <c r="M153" i="25"/>
  <c r="W153" i="25"/>
  <c r="K153" i="25"/>
  <c r="T153" i="25"/>
  <c r="H153" i="25"/>
  <c r="AE153" i="25"/>
  <c r="J153" i="25"/>
  <c r="AB120" i="25"/>
  <c r="P120" i="25"/>
  <c r="D120" i="25"/>
  <c r="AD153" i="25"/>
  <c r="I153" i="25"/>
  <c r="Z153" i="25"/>
  <c r="F153" i="25"/>
  <c r="Y120" i="25"/>
  <c r="M120" i="25"/>
  <c r="X153" i="25"/>
  <c r="C153" i="25"/>
  <c r="X120" i="25"/>
  <c r="L120" i="25"/>
  <c r="V153" i="25"/>
  <c r="S153" i="25"/>
  <c r="U120" i="25"/>
  <c r="I120" i="25"/>
  <c r="O153" i="25"/>
  <c r="R120" i="25"/>
  <c r="D99" i="25"/>
  <c r="AA153" i="25"/>
  <c r="Q120" i="25"/>
  <c r="U153" i="25"/>
  <c r="R153" i="25"/>
  <c r="AE120" i="25"/>
  <c r="N120" i="25"/>
  <c r="Z120" i="25"/>
  <c r="G120" i="25"/>
  <c r="T120" i="25"/>
  <c r="S120" i="25"/>
  <c r="O120" i="25"/>
  <c r="K120" i="25"/>
  <c r="J120" i="25"/>
  <c r="N153" i="25"/>
  <c r="H120" i="25"/>
  <c r="G153" i="25"/>
  <c r="AD120" i="25"/>
  <c r="E120" i="25"/>
  <c r="AC120" i="25"/>
  <c r="C120" i="25"/>
  <c r="AA120" i="25"/>
  <c r="W120" i="25"/>
  <c r="L153" i="25"/>
  <c r="V120" i="25"/>
  <c r="F120" i="25"/>
  <c r="D68" i="25"/>
  <c r="D78" i="25" s="1"/>
  <c r="C109" i="25"/>
  <c r="G152" i="25"/>
  <c r="F152" i="25"/>
  <c r="O152" i="25"/>
  <c r="C152" i="25"/>
  <c r="M152" i="25"/>
  <c r="J152" i="25"/>
  <c r="D152" i="25"/>
  <c r="F119" i="25"/>
  <c r="B152" i="25"/>
  <c r="B182" i="25" s="1"/>
  <c r="B113" i="25" s="1"/>
  <c r="O119" i="25"/>
  <c r="C119" i="25"/>
  <c r="N119" i="25"/>
  <c r="B119" i="25"/>
  <c r="P152" i="25"/>
  <c r="L152" i="25"/>
  <c r="K119" i="25"/>
  <c r="I152" i="25"/>
  <c r="M119" i="25"/>
  <c r="L119" i="25"/>
  <c r="C99" i="25"/>
  <c r="I119" i="25"/>
  <c r="N152" i="25"/>
  <c r="D119" i="25"/>
  <c r="G119" i="25"/>
  <c r="E119" i="25"/>
  <c r="K152" i="25"/>
  <c r="H152" i="25"/>
  <c r="P119" i="25"/>
  <c r="J119" i="25"/>
  <c r="H119" i="25"/>
  <c r="E152" i="25"/>
  <c r="G41" i="25"/>
  <c r="E123" i="23"/>
  <c r="C60" i="23"/>
  <c r="C61" i="23" s="1"/>
  <c r="C62" i="23" s="1"/>
  <c r="C86" i="23" s="1"/>
  <c r="C51" i="24"/>
  <c r="C66" i="24"/>
  <c r="D36" i="24"/>
  <c r="D34" i="24" s="1"/>
  <c r="D60" i="24"/>
  <c r="D64" i="24"/>
  <c r="B41" i="24"/>
  <c r="C59" i="24"/>
  <c r="C88" i="24"/>
  <c r="H21" i="24"/>
  <c r="G35" i="24"/>
  <c r="B38" i="24"/>
  <c r="V38" i="24" s="1"/>
  <c r="B56" i="23"/>
  <c r="C48" i="23"/>
  <c r="B134" i="23"/>
  <c r="C107" i="23" s="1"/>
  <c r="C88" i="23"/>
  <c r="C79" i="23"/>
  <c r="G38" i="23"/>
  <c r="G74" i="23" s="1"/>
  <c r="F74" i="23"/>
  <c r="C123" i="23"/>
  <c r="D88" i="23"/>
  <c r="D123" i="23"/>
  <c r="D40" i="23"/>
  <c r="D65" i="23" s="1"/>
  <c r="G78" i="23"/>
  <c r="F78" i="23"/>
  <c r="H73" i="23"/>
  <c r="H39" i="23"/>
  <c r="H63" i="23" s="1"/>
  <c r="F25" i="24"/>
  <c r="E32" i="24"/>
  <c r="F87" i="24"/>
  <c r="F24" i="24"/>
  <c r="F31" i="24"/>
  <c r="G150" i="24" s="1"/>
  <c r="E22" i="24"/>
  <c r="E62" i="24" s="1"/>
  <c r="E87" i="24"/>
  <c r="E88" i="24"/>
  <c r="E31" i="24"/>
  <c r="K149" i="24" s="1"/>
  <c r="F32" i="24"/>
  <c r="F88" i="24"/>
  <c r="D26" i="24"/>
  <c r="C32" i="24"/>
  <c r="B97" i="24" s="1"/>
  <c r="C87" i="24"/>
  <c r="B104" i="24"/>
  <c r="D66" i="24"/>
  <c r="E66" i="24" s="1"/>
  <c r="F66" i="24" s="1"/>
  <c r="C31" i="24"/>
  <c r="C89" i="24" s="1"/>
  <c r="AC148" i="24"/>
  <c r="Q148" i="24"/>
  <c r="E148" i="24"/>
  <c r="AA148" i="24"/>
  <c r="O148" i="24"/>
  <c r="C148" i="24"/>
  <c r="Z148" i="24"/>
  <c r="N148" i="24"/>
  <c r="X148" i="24"/>
  <c r="L148" i="24"/>
  <c r="W148" i="24"/>
  <c r="K148" i="24"/>
  <c r="V148" i="24"/>
  <c r="U148" i="24"/>
  <c r="I148" i="24"/>
  <c r="AD148" i="24"/>
  <c r="R148" i="24"/>
  <c r="F148" i="24"/>
  <c r="H148" i="24"/>
  <c r="W115" i="24"/>
  <c r="K115" i="24"/>
  <c r="G148" i="24"/>
  <c r="V115" i="24"/>
  <c r="J115" i="24"/>
  <c r="D148" i="24"/>
  <c r="U115" i="24"/>
  <c r="I115" i="24"/>
  <c r="T115" i="24"/>
  <c r="H115" i="24"/>
  <c r="AE148" i="24"/>
  <c r="AE115" i="24"/>
  <c r="S115" i="24"/>
  <c r="G115" i="24"/>
  <c r="Y148" i="24"/>
  <c r="P148" i="24"/>
  <c r="Z115" i="24"/>
  <c r="N115" i="24"/>
  <c r="D89" i="24"/>
  <c r="J148" i="24"/>
  <c r="AA115" i="24"/>
  <c r="C115" i="24"/>
  <c r="Y115" i="24"/>
  <c r="X115" i="24"/>
  <c r="R115" i="24"/>
  <c r="Q115" i="24"/>
  <c r="P115" i="24"/>
  <c r="O115" i="24"/>
  <c r="M115" i="24"/>
  <c r="AB148" i="24"/>
  <c r="L115" i="24"/>
  <c r="T148" i="24"/>
  <c r="AD115" i="24"/>
  <c r="F115" i="24"/>
  <c r="S148" i="24"/>
  <c r="D115" i="24"/>
  <c r="M148" i="24"/>
  <c r="AC115" i="24"/>
  <c r="AB115" i="24"/>
  <c r="E115" i="24"/>
  <c r="E80" i="23"/>
  <c r="E79" i="23"/>
  <c r="E124" i="23" s="1"/>
  <c r="D80" i="23"/>
  <c r="D79" i="23"/>
  <c r="C101" i="23"/>
  <c r="D101" i="23" s="1"/>
  <c r="E101" i="23" s="1"/>
  <c r="C80" i="23"/>
  <c r="B52" i="23" s="1"/>
  <c r="F41" i="23"/>
  <c r="E122" i="23"/>
  <c r="D122" i="23"/>
  <c r="D97" i="23"/>
  <c r="C122" i="23"/>
  <c r="D49" i="23"/>
  <c r="D85" i="23" s="1"/>
  <c r="E42" i="23"/>
  <c r="D24" i="21"/>
  <c r="D52" i="21"/>
  <c r="D53" i="21"/>
  <c r="E23" i="21"/>
  <c r="I23" i="23"/>
  <c r="G43" i="25" l="1"/>
  <c r="G44" i="25" s="1"/>
  <c r="G61" i="25" s="1"/>
  <c r="H70" i="25"/>
  <c r="H39" i="20"/>
  <c r="G54" i="20"/>
  <c r="I23" i="20"/>
  <c r="H53" i="20"/>
  <c r="G52" i="20"/>
  <c r="F96" i="23"/>
  <c r="G96" i="23" s="1"/>
  <c r="C80" i="25"/>
  <c r="C84" i="25" s="1"/>
  <c r="D149" i="25"/>
  <c r="D112" i="25" s="1"/>
  <c r="E86" i="25" s="1"/>
  <c r="E68" i="25"/>
  <c r="E78" i="25" s="1"/>
  <c r="H41" i="25"/>
  <c r="I41" i="25" s="1"/>
  <c r="V155" i="25"/>
  <c r="J155" i="25"/>
  <c r="U155" i="25"/>
  <c r="I155" i="25"/>
  <c r="AE155" i="25"/>
  <c r="AD155" i="25"/>
  <c r="R155" i="25"/>
  <c r="F155" i="25"/>
  <c r="AB155" i="25"/>
  <c r="P155" i="25"/>
  <c r="Y155" i="25"/>
  <c r="M155" i="25"/>
  <c r="AE122" i="25"/>
  <c r="Q155" i="25"/>
  <c r="U122" i="25"/>
  <c r="I122" i="25"/>
  <c r="O155" i="25"/>
  <c r="L155" i="25"/>
  <c r="AD122" i="25"/>
  <c r="R122" i="25"/>
  <c r="F122" i="25"/>
  <c r="K155" i="25"/>
  <c r="AC122" i="25"/>
  <c r="Q122" i="25"/>
  <c r="E122" i="25"/>
  <c r="E149" i="25" s="1"/>
  <c r="E112" i="25" s="1"/>
  <c r="AC155" i="25"/>
  <c r="H155" i="25"/>
  <c r="Z155" i="25"/>
  <c r="E155" i="25"/>
  <c r="E182" i="25" s="1"/>
  <c r="E113" i="25" s="1"/>
  <c r="Z122" i="25"/>
  <c r="N122" i="25"/>
  <c r="W155" i="25"/>
  <c r="X155" i="25"/>
  <c r="P122" i="25"/>
  <c r="T155" i="25"/>
  <c r="O122" i="25"/>
  <c r="S155" i="25"/>
  <c r="N155" i="25"/>
  <c r="L122" i="25"/>
  <c r="X122" i="25"/>
  <c r="G122" i="25"/>
  <c r="T122" i="25"/>
  <c r="S122" i="25"/>
  <c r="F99" i="25"/>
  <c r="M122" i="25"/>
  <c r="K122" i="25"/>
  <c r="J122" i="25"/>
  <c r="H122" i="25"/>
  <c r="AB122" i="25"/>
  <c r="AA122" i="25"/>
  <c r="AA155" i="25"/>
  <c r="Y122" i="25"/>
  <c r="W122" i="25"/>
  <c r="V122" i="25"/>
  <c r="G155" i="25"/>
  <c r="C149" i="25"/>
  <c r="C112" i="25" s="1"/>
  <c r="E63" i="25"/>
  <c r="B149" i="25"/>
  <c r="B112" i="25" s="1"/>
  <c r="D82" i="25"/>
  <c r="D109" i="25"/>
  <c r="H76" i="25"/>
  <c r="H97" i="25"/>
  <c r="H55" i="25"/>
  <c r="H62" i="25"/>
  <c r="F71" i="25"/>
  <c r="F68" i="25" s="1"/>
  <c r="F78" i="25" s="1"/>
  <c r="F50" i="25"/>
  <c r="F48" i="25" s="1"/>
  <c r="G39" i="25"/>
  <c r="G73" i="25" s="1"/>
  <c r="D182" i="25"/>
  <c r="D113" i="25" s="1"/>
  <c r="C182" i="25"/>
  <c r="C113" i="25" s="1"/>
  <c r="E48" i="25"/>
  <c r="T156" i="25"/>
  <c r="H156" i="25"/>
  <c r="Z123" i="25"/>
  <c r="AE156" i="25"/>
  <c r="S156" i="25"/>
  <c r="G156" i="25"/>
  <c r="Y123" i="25"/>
  <c r="M123" i="25"/>
  <c r="AD156" i="25"/>
  <c r="AC156" i="25"/>
  <c r="Q156" i="25"/>
  <c r="AB156" i="25"/>
  <c r="P156" i="25"/>
  <c r="V123" i="25"/>
  <c r="J123" i="25"/>
  <c r="Z156" i="25"/>
  <c r="N156" i="25"/>
  <c r="T123" i="25"/>
  <c r="H123" i="25"/>
  <c r="W156" i="25"/>
  <c r="K156" i="25"/>
  <c r="AC123" i="25"/>
  <c r="Q123" i="25"/>
  <c r="M156" i="25"/>
  <c r="AB123" i="25"/>
  <c r="I123" i="25"/>
  <c r="L156" i="25"/>
  <c r="I156" i="25"/>
  <c r="W123" i="25"/>
  <c r="F156" i="25"/>
  <c r="U123" i="25"/>
  <c r="AA156" i="25"/>
  <c r="X156" i="25"/>
  <c r="P123" i="25"/>
  <c r="U156" i="25"/>
  <c r="L123" i="25"/>
  <c r="K123" i="25"/>
  <c r="F123" i="25"/>
  <c r="V156" i="25"/>
  <c r="X123" i="25"/>
  <c r="AD123" i="25"/>
  <c r="G99" i="25"/>
  <c r="AA123" i="25"/>
  <c r="S123" i="25"/>
  <c r="R123" i="25"/>
  <c r="O123" i="25"/>
  <c r="Y156" i="25"/>
  <c r="N123" i="25"/>
  <c r="O156" i="25"/>
  <c r="J156" i="25"/>
  <c r="AE123" i="25"/>
  <c r="G123" i="25"/>
  <c r="R156" i="25"/>
  <c r="I54" i="25"/>
  <c r="I56" i="25" s="1"/>
  <c r="I98" i="25" s="1"/>
  <c r="I42" i="25"/>
  <c r="J49" i="25"/>
  <c r="C56" i="23"/>
  <c r="H23" i="24"/>
  <c r="H30" i="24" s="1"/>
  <c r="H51" i="24" s="1"/>
  <c r="D59" i="24"/>
  <c r="E59" i="24" s="1"/>
  <c r="F59" i="24" s="1"/>
  <c r="G59" i="24" s="1"/>
  <c r="C57" i="24"/>
  <c r="C68" i="24" s="1"/>
  <c r="E64" i="24"/>
  <c r="E60" i="24"/>
  <c r="Z117" i="24"/>
  <c r="AE150" i="24"/>
  <c r="H150" i="24"/>
  <c r="T150" i="24"/>
  <c r="J150" i="24"/>
  <c r="L117" i="24"/>
  <c r="E36" i="24"/>
  <c r="E34" i="24" s="1"/>
  <c r="K117" i="24"/>
  <c r="I21" i="24"/>
  <c r="H35" i="24"/>
  <c r="B39" i="24"/>
  <c r="C49" i="23"/>
  <c r="C85" i="23" s="1"/>
  <c r="C68" i="23"/>
  <c r="C69" i="23" s="1"/>
  <c r="H38" i="23"/>
  <c r="H74" i="23" s="1"/>
  <c r="G80" i="23"/>
  <c r="C94" i="23"/>
  <c r="C103" i="23" s="1"/>
  <c r="G79" i="23"/>
  <c r="F88" i="23"/>
  <c r="F123" i="23"/>
  <c r="D94" i="23"/>
  <c r="D103" i="23" s="1"/>
  <c r="E40" i="23"/>
  <c r="F40" i="23" s="1"/>
  <c r="G40" i="23" s="1"/>
  <c r="G65" i="23" s="1"/>
  <c r="G88" i="23"/>
  <c r="G123" i="23"/>
  <c r="H78" i="23"/>
  <c r="I73" i="23"/>
  <c r="I39" i="23"/>
  <c r="I63" i="23" s="1"/>
  <c r="X179" i="23"/>
  <c r="M179" i="23"/>
  <c r="U117" i="24"/>
  <c r="F89" i="24"/>
  <c r="H117" i="24"/>
  <c r="T117" i="24"/>
  <c r="I150" i="24"/>
  <c r="G117" i="24"/>
  <c r="U150" i="24"/>
  <c r="X150" i="24"/>
  <c r="V150" i="24"/>
  <c r="V117" i="24"/>
  <c r="AD150" i="24"/>
  <c r="W117" i="24"/>
  <c r="O117" i="24"/>
  <c r="E117" i="24"/>
  <c r="AA117" i="24"/>
  <c r="AD117" i="24"/>
  <c r="K150" i="24"/>
  <c r="R150" i="24"/>
  <c r="W150" i="24"/>
  <c r="Q117" i="24"/>
  <c r="N150" i="24"/>
  <c r="R117" i="24"/>
  <c r="Z150" i="24"/>
  <c r="M117" i="24"/>
  <c r="O150" i="24"/>
  <c r="I117" i="24"/>
  <c r="Y117" i="24"/>
  <c r="AA150" i="24"/>
  <c r="J117" i="24"/>
  <c r="Y150" i="24"/>
  <c r="P150" i="24"/>
  <c r="L150" i="24"/>
  <c r="N117" i="24"/>
  <c r="AB150" i="24"/>
  <c r="E150" i="24"/>
  <c r="Q150" i="24"/>
  <c r="F117" i="24"/>
  <c r="S117" i="24"/>
  <c r="P117" i="24"/>
  <c r="AC150" i="24"/>
  <c r="AE117" i="24"/>
  <c r="M150" i="24"/>
  <c r="AB117" i="24"/>
  <c r="S150" i="24"/>
  <c r="F150" i="24"/>
  <c r="X117" i="24"/>
  <c r="AC117" i="24"/>
  <c r="K179" i="23"/>
  <c r="B94" i="24"/>
  <c r="AB149" i="24"/>
  <c r="O116" i="24"/>
  <c r="E26" i="24"/>
  <c r="E28" i="24" s="1"/>
  <c r="D28" i="24"/>
  <c r="R149" i="24"/>
  <c r="D116" i="24"/>
  <c r="F149" i="24"/>
  <c r="AD149" i="24"/>
  <c r="S149" i="24"/>
  <c r="W149" i="24"/>
  <c r="I116" i="24"/>
  <c r="U149" i="24"/>
  <c r="K116" i="24"/>
  <c r="AA116" i="24"/>
  <c r="L149" i="24"/>
  <c r="X149" i="24"/>
  <c r="P116" i="24"/>
  <c r="M149" i="24"/>
  <c r="F116" i="24"/>
  <c r="R116" i="24"/>
  <c r="AD116" i="24"/>
  <c r="H116" i="24"/>
  <c r="O149" i="24"/>
  <c r="AA149" i="24"/>
  <c r="G116" i="24"/>
  <c r="L116" i="24"/>
  <c r="S116" i="24"/>
  <c r="V116" i="24"/>
  <c r="AC149" i="24"/>
  <c r="G149" i="24"/>
  <c r="Y149" i="24"/>
  <c r="M116" i="24"/>
  <c r="AB116" i="24"/>
  <c r="AE116" i="24"/>
  <c r="AE149" i="24"/>
  <c r="F22" i="24"/>
  <c r="F62" i="24" s="1"/>
  <c r="N116" i="24"/>
  <c r="D149" i="24"/>
  <c r="P149" i="24"/>
  <c r="H149" i="24"/>
  <c r="X116" i="24"/>
  <c r="T116" i="24"/>
  <c r="E116" i="24"/>
  <c r="N149" i="24"/>
  <c r="T149" i="24"/>
  <c r="Y116" i="24"/>
  <c r="U116" i="24"/>
  <c r="Q116" i="24"/>
  <c r="Z149" i="24"/>
  <c r="J149" i="24"/>
  <c r="Z116" i="24"/>
  <c r="W116" i="24"/>
  <c r="AC116" i="24"/>
  <c r="E149" i="24"/>
  <c r="V149" i="24"/>
  <c r="E89" i="24"/>
  <c r="J116" i="24"/>
  <c r="I149" i="24"/>
  <c r="Q149" i="24"/>
  <c r="C52" i="24"/>
  <c r="D97" i="24"/>
  <c r="E97" i="24" s="1"/>
  <c r="F97" i="24" s="1"/>
  <c r="G97" i="24" s="1"/>
  <c r="H97" i="24" s="1"/>
  <c r="I97" i="24" s="1"/>
  <c r="J97" i="24" s="1"/>
  <c r="K97" i="24" s="1"/>
  <c r="L97" i="24" s="1"/>
  <c r="M97" i="24" s="1"/>
  <c r="N97" i="24" s="1"/>
  <c r="O97" i="24" s="1"/>
  <c r="P97" i="24" s="1"/>
  <c r="Q97" i="24" s="1"/>
  <c r="R97" i="24" s="1"/>
  <c r="S97" i="24" s="1"/>
  <c r="C72" i="24"/>
  <c r="C104" i="24"/>
  <c r="G24" i="24"/>
  <c r="G25" i="24"/>
  <c r="G147" i="24"/>
  <c r="E147" i="24"/>
  <c r="P147" i="24"/>
  <c r="D147" i="24"/>
  <c r="N147" i="24"/>
  <c r="B147" i="24"/>
  <c r="B177" i="24" s="1"/>
  <c r="B108" i="24" s="1"/>
  <c r="M147" i="24"/>
  <c r="K147" i="24"/>
  <c r="H147" i="24"/>
  <c r="M114" i="24"/>
  <c r="L114" i="24"/>
  <c r="K114" i="24"/>
  <c r="O147" i="24"/>
  <c r="J114" i="24"/>
  <c r="L147" i="24"/>
  <c r="I114" i="24"/>
  <c r="I147" i="24"/>
  <c r="P114" i="24"/>
  <c r="D114" i="24"/>
  <c r="J147" i="24"/>
  <c r="O114" i="24"/>
  <c r="F147" i="24"/>
  <c r="N114" i="24"/>
  <c r="C147" i="24"/>
  <c r="C177" i="24" s="1"/>
  <c r="C108" i="24" s="1"/>
  <c r="H114" i="24"/>
  <c r="G114" i="24"/>
  <c r="F114" i="24"/>
  <c r="E114" i="24"/>
  <c r="C114" i="24"/>
  <c r="C144" i="24" s="1"/>
  <c r="C107" i="24" s="1"/>
  <c r="B114" i="24"/>
  <c r="W179" i="23"/>
  <c r="L179" i="23"/>
  <c r="F80" i="23"/>
  <c r="F79" i="23"/>
  <c r="T146" i="23"/>
  <c r="AB146" i="23"/>
  <c r="E179" i="23"/>
  <c r="AD146" i="23"/>
  <c r="H146" i="23"/>
  <c r="AB179" i="23"/>
  <c r="I146" i="23"/>
  <c r="U146" i="23"/>
  <c r="J146" i="23"/>
  <c r="W146" i="23"/>
  <c r="N146" i="23"/>
  <c r="Z146" i="23"/>
  <c r="D146" i="23"/>
  <c r="O179" i="23"/>
  <c r="E146" i="23"/>
  <c r="N179" i="23"/>
  <c r="G146" i="23"/>
  <c r="Z179" i="23"/>
  <c r="L146" i="23"/>
  <c r="X146" i="23"/>
  <c r="Q146" i="23"/>
  <c r="AC146" i="23"/>
  <c r="AA179" i="23"/>
  <c r="M146" i="23"/>
  <c r="R179" i="23"/>
  <c r="U179" i="23"/>
  <c r="F179" i="23"/>
  <c r="AE146" i="23"/>
  <c r="F146" i="23"/>
  <c r="Y146" i="23"/>
  <c r="AD179" i="23"/>
  <c r="Y179" i="23"/>
  <c r="P146" i="23"/>
  <c r="Q179" i="23"/>
  <c r="AC179" i="23"/>
  <c r="D179" i="23"/>
  <c r="S146" i="23"/>
  <c r="R146" i="23"/>
  <c r="I179" i="23"/>
  <c r="G179" i="23"/>
  <c r="V146" i="23"/>
  <c r="O146" i="23"/>
  <c r="S179" i="23"/>
  <c r="K146" i="23"/>
  <c r="AA146" i="23"/>
  <c r="AE179" i="23"/>
  <c r="P179" i="23"/>
  <c r="H179" i="23"/>
  <c r="F101" i="23"/>
  <c r="G101" i="23" s="1"/>
  <c r="T179" i="23"/>
  <c r="V179" i="23"/>
  <c r="J179" i="23"/>
  <c r="F122" i="23"/>
  <c r="J144" i="23"/>
  <c r="B144" i="23"/>
  <c r="L144" i="23"/>
  <c r="C144" i="23"/>
  <c r="O144" i="23"/>
  <c r="D144" i="23"/>
  <c r="M177" i="23"/>
  <c r="B177" i="23"/>
  <c r="B207" i="23" s="1"/>
  <c r="B138" i="23" s="1"/>
  <c r="N177" i="23"/>
  <c r="E97" i="23"/>
  <c r="P178" i="23"/>
  <c r="D124" i="23"/>
  <c r="C124" i="23"/>
  <c r="K144" i="23"/>
  <c r="D177" i="23"/>
  <c r="M144" i="23"/>
  <c r="P177" i="23"/>
  <c r="F177" i="23"/>
  <c r="E177" i="23"/>
  <c r="G177" i="23"/>
  <c r="O177" i="23"/>
  <c r="P144" i="23"/>
  <c r="C177" i="23"/>
  <c r="N144" i="23"/>
  <c r="F144" i="23"/>
  <c r="I177" i="23"/>
  <c r="G144" i="23"/>
  <c r="J177" i="23"/>
  <c r="H144" i="23"/>
  <c r="C134" i="23"/>
  <c r="L177" i="23"/>
  <c r="E144" i="23"/>
  <c r="I144" i="23"/>
  <c r="H177" i="23"/>
  <c r="K177" i="23"/>
  <c r="F42" i="23"/>
  <c r="E47" i="23"/>
  <c r="E48" i="23" s="1"/>
  <c r="D60" i="23"/>
  <c r="D61" i="23" s="1"/>
  <c r="Q178" i="23"/>
  <c r="E178" i="23"/>
  <c r="AC178" i="23"/>
  <c r="AB178" i="23"/>
  <c r="C145" i="23"/>
  <c r="H178" i="23"/>
  <c r="J145" i="23"/>
  <c r="V145" i="23"/>
  <c r="J178" i="23"/>
  <c r="M145" i="23"/>
  <c r="AC145" i="23"/>
  <c r="F145" i="23"/>
  <c r="S145" i="23"/>
  <c r="AE145" i="23"/>
  <c r="U145" i="23"/>
  <c r="F178" i="23"/>
  <c r="K145" i="23"/>
  <c r="R178" i="23"/>
  <c r="W145" i="23"/>
  <c r="O145" i="23"/>
  <c r="AD178" i="23"/>
  <c r="AA145" i="23"/>
  <c r="V178" i="23"/>
  <c r="S178" i="23"/>
  <c r="AE178" i="23"/>
  <c r="K178" i="23"/>
  <c r="D145" i="23"/>
  <c r="W178" i="23"/>
  <c r="H145" i="23"/>
  <c r="P145" i="23"/>
  <c r="L178" i="23"/>
  <c r="I145" i="23"/>
  <c r="AB145" i="23"/>
  <c r="AA178" i="23"/>
  <c r="L145" i="23"/>
  <c r="N145" i="23"/>
  <c r="R145" i="23"/>
  <c r="X178" i="23"/>
  <c r="T145" i="23"/>
  <c r="Z145" i="23"/>
  <c r="AD145" i="23"/>
  <c r="N178" i="23"/>
  <c r="M178" i="23"/>
  <c r="Y178" i="23"/>
  <c r="G145" i="23"/>
  <c r="O178" i="23"/>
  <c r="Z178" i="23"/>
  <c r="C178" i="23"/>
  <c r="X145" i="23"/>
  <c r="Y145" i="23"/>
  <c r="E145" i="23"/>
  <c r="I178" i="23"/>
  <c r="D178" i="23"/>
  <c r="G178" i="23"/>
  <c r="T178" i="23"/>
  <c r="Q145" i="23"/>
  <c r="U178" i="23"/>
  <c r="E52" i="21"/>
  <c r="E24" i="21"/>
  <c r="E53" i="21"/>
  <c r="H41" i="23"/>
  <c r="J23" i="23"/>
  <c r="G41" i="23"/>
  <c r="H43" i="25" l="1"/>
  <c r="H44" i="25" s="1"/>
  <c r="H61" i="25" s="1"/>
  <c r="E100" i="25"/>
  <c r="E80" i="25"/>
  <c r="C96" i="25"/>
  <c r="I70" i="25"/>
  <c r="C44" i="23"/>
  <c r="D44" i="23" s="1"/>
  <c r="J23" i="20"/>
  <c r="I53" i="20"/>
  <c r="I39" i="20"/>
  <c r="H54" i="20"/>
  <c r="H52" i="20" s="1"/>
  <c r="H96" i="23"/>
  <c r="F149" i="25"/>
  <c r="F112" i="25" s="1"/>
  <c r="G86" i="25" s="1"/>
  <c r="F182" i="25"/>
  <c r="F113" i="25" s="1"/>
  <c r="D63" i="25"/>
  <c r="D80" i="25" s="1"/>
  <c r="D84" i="25" s="1"/>
  <c r="F100" i="25"/>
  <c r="F86" i="25"/>
  <c r="C86" i="25"/>
  <c r="C88" i="25" s="1"/>
  <c r="C100" i="25"/>
  <c r="E96" i="25"/>
  <c r="G71" i="25"/>
  <c r="G68" i="25" s="1"/>
  <c r="G78" i="25" s="1"/>
  <c r="G50" i="25"/>
  <c r="G48" i="25" s="1"/>
  <c r="H39" i="25"/>
  <c r="H73" i="25" s="1"/>
  <c r="AE157" i="25"/>
  <c r="S157" i="25"/>
  <c r="G157" i="25"/>
  <c r="G182" i="25" s="1"/>
  <c r="G113" i="25" s="1"/>
  <c r="Y124" i="25"/>
  <c r="M124" i="25"/>
  <c r="AD157" i="25"/>
  <c r="R157" i="25"/>
  <c r="X124" i="25"/>
  <c r="L124" i="25"/>
  <c r="AC157" i="25"/>
  <c r="Q157" i="25"/>
  <c r="AB157" i="25"/>
  <c r="P157" i="25"/>
  <c r="AA157" i="25"/>
  <c r="O157" i="25"/>
  <c r="U124" i="25"/>
  <c r="I124" i="25"/>
  <c r="Y157" i="25"/>
  <c r="M157" i="25"/>
  <c r="AE124" i="25"/>
  <c r="S124" i="25"/>
  <c r="G124" i="25"/>
  <c r="G149" i="25" s="1"/>
  <c r="G112" i="25" s="1"/>
  <c r="V157" i="25"/>
  <c r="J157" i="25"/>
  <c r="AB124" i="25"/>
  <c r="P124" i="25"/>
  <c r="N157" i="25"/>
  <c r="W124" i="25"/>
  <c r="L157" i="25"/>
  <c r="I157" i="25"/>
  <c r="R124" i="25"/>
  <c r="H157" i="25"/>
  <c r="Q124" i="25"/>
  <c r="Z157" i="25"/>
  <c r="K124" i="25"/>
  <c r="W157" i="25"/>
  <c r="O124" i="25"/>
  <c r="N124" i="25"/>
  <c r="X157" i="25"/>
  <c r="U157" i="25"/>
  <c r="H124" i="25"/>
  <c r="AC124" i="25"/>
  <c r="T157" i="25"/>
  <c r="K157" i="25"/>
  <c r="AD124" i="25"/>
  <c r="Z124" i="25"/>
  <c r="V124" i="25"/>
  <c r="T124" i="25"/>
  <c r="J124" i="25"/>
  <c r="H99" i="25"/>
  <c r="AA124" i="25"/>
  <c r="K49" i="25"/>
  <c r="E82" i="25"/>
  <c r="E109" i="25"/>
  <c r="J42" i="25"/>
  <c r="J41" i="25"/>
  <c r="J54" i="25"/>
  <c r="J56" i="25" s="1"/>
  <c r="J98" i="25" s="1"/>
  <c r="I76" i="25"/>
  <c r="I62" i="25"/>
  <c r="I97" i="25"/>
  <c r="I55" i="25"/>
  <c r="F63" i="25"/>
  <c r="F80" i="25" s="1"/>
  <c r="D100" i="25"/>
  <c r="D86" i="25"/>
  <c r="B174" i="23"/>
  <c r="B137" i="23" s="1"/>
  <c r="B55" i="23"/>
  <c r="R41" i="24"/>
  <c r="U41" i="24"/>
  <c r="O41" i="24"/>
  <c r="D41" i="24"/>
  <c r="H41" i="24"/>
  <c r="Q41" i="24"/>
  <c r="F41" i="24"/>
  <c r="P41" i="24"/>
  <c r="T41" i="24"/>
  <c r="V41" i="24"/>
  <c r="M41" i="24"/>
  <c r="S41" i="24"/>
  <c r="J41" i="24"/>
  <c r="K41" i="24"/>
  <c r="G41" i="24"/>
  <c r="C41" i="24"/>
  <c r="L41" i="24"/>
  <c r="E41" i="24"/>
  <c r="N41" i="24"/>
  <c r="I41" i="24"/>
  <c r="I23" i="24"/>
  <c r="I30" i="24" s="1"/>
  <c r="H59" i="24"/>
  <c r="D57" i="24"/>
  <c r="D68" i="24" s="1"/>
  <c r="F36" i="24"/>
  <c r="F34" i="24" s="1"/>
  <c r="F60" i="24"/>
  <c r="F64" i="24"/>
  <c r="B144" i="24"/>
  <c r="B107" i="24" s="1"/>
  <c r="C90" i="24" s="1"/>
  <c r="C39" i="24"/>
  <c r="J21" i="24"/>
  <c r="I35" i="24"/>
  <c r="E57" i="24"/>
  <c r="E68" i="24" s="1"/>
  <c r="I38" i="23"/>
  <c r="I74" i="23" s="1"/>
  <c r="C50" i="23"/>
  <c r="C52" i="23" s="1"/>
  <c r="D56" i="23"/>
  <c r="E56" i="23" s="1"/>
  <c r="F56" i="23" s="1"/>
  <c r="G56" i="23" s="1"/>
  <c r="H56" i="23" s="1"/>
  <c r="I56" i="23" s="1"/>
  <c r="J56" i="23" s="1"/>
  <c r="K56" i="23" s="1"/>
  <c r="L56" i="23" s="1"/>
  <c r="M56" i="23" s="1"/>
  <c r="N56" i="23" s="1"/>
  <c r="O56" i="23" s="1"/>
  <c r="P56" i="23" s="1"/>
  <c r="Q56" i="23" s="1"/>
  <c r="R56" i="23" s="1"/>
  <c r="S56" i="23" s="1"/>
  <c r="T56" i="23" s="1"/>
  <c r="U56" i="23" s="1"/>
  <c r="V56" i="23" s="1"/>
  <c r="H80" i="23"/>
  <c r="H101" i="23"/>
  <c r="H79" i="23"/>
  <c r="H124" i="23" s="1"/>
  <c r="F65" i="23"/>
  <c r="E65" i="23"/>
  <c r="E94" i="23" s="1"/>
  <c r="E103" i="23" s="1"/>
  <c r="H88" i="23"/>
  <c r="H123" i="23"/>
  <c r="H40" i="23"/>
  <c r="H65" i="23" s="1"/>
  <c r="I78" i="23"/>
  <c r="J73" i="23"/>
  <c r="C87" i="23"/>
  <c r="C72" i="23"/>
  <c r="J39" i="23"/>
  <c r="J63" i="23" s="1"/>
  <c r="D144" i="24"/>
  <c r="D107" i="24" s="1"/>
  <c r="E76" i="24" s="1"/>
  <c r="F26" i="24"/>
  <c r="F28" i="24" s="1"/>
  <c r="F50" i="24" s="1"/>
  <c r="C70" i="24"/>
  <c r="C86" i="24" s="1"/>
  <c r="C94" i="24" s="1"/>
  <c r="E177" i="24"/>
  <c r="E108" i="24" s="1"/>
  <c r="D50" i="24"/>
  <c r="D52" i="24" s="1"/>
  <c r="G22" i="24"/>
  <c r="G62" i="24" s="1"/>
  <c r="E50" i="24"/>
  <c r="E52" i="24" s="1"/>
  <c r="E144" i="24"/>
  <c r="E107" i="24" s="1"/>
  <c r="D177" i="24"/>
  <c r="D108" i="24" s="1"/>
  <c r="B98" i="24"/>
  <c r="D76" i="24"/>
  <c r="D90" i="24"/>
  <c r="H24" i="24"/>
  <c r="H25" i="24"/>
  <c r="G32" i="24"/>
  <c r="G87" i="24"/>
  <c r="G66" i="24"/>
  <c r="G31" i="24"/>
  <c r="G88" i="24"/>
  <c r="D72" i="24"/>
  <c r="D104" i="24"/>
  <c r="C174" i="23"/>
  <c r="C137" i="23" s="1"/>
  <c r="D111" i="23" s="1"/>
  <c r="G122" i="23"/>
  <c r="G124" i="23"/>
  <c r="H122" i="23"/>
  <c r="D174" i="23"/>
  <c r="D137" i="23" s="1"/>
  <c r="E111" i="23" s="1"/>
  <c r="D134" i="23"/>
  <c r="E107" i="23" s="1"/>
  <c r="D107" i="23"/>
  <c r="D207" i="23"/>
  <c r="D138" i="23" s="1"/>
  <c r="F97" i="23"/>
  <c r="U180" i="23"/>
  <c r="F124" i="23"/>
  <c r="C207" i="23"/>
  <c r="C138" i="23" s="1"/>
  <c r="W180" i="23"/>
  <c r="G147" i="23"/>
  <c r="AC147" i="23"/>
  <c r="AE147" i="23"/>
  <c r="P180" i="23"/>
  <c r="S147" i="23"/>
  <c r="R180" i="23"/>
  <c r="AB180" i="23"/>
  <c r="H147" i="23"/>
  <c r="M147" i="23"/>
  <c r="N147" i="23"/>
  <c r="E180" i="23"/>
  <c r="E207" i="23" s="1"/>
  <c r="E138" i="23" s="1"/>
  <c r="P147" i="23"/>
  <c r="T147" i="23"/>
  <c r="J180" i="23"/>
  <c r="Q147" i="23"/>
  <c r="X180" i="23"/>
  <c r="V180" i="23"/>
  <c r="W147" i="23"/>
  <c r="L147" i="23"/>
  <c r="N180" i="23"/>
  <c r="AB147" i="23"/>
  <c r="F180" i="23"/>
  <c r="Z147" i="23"/>
  <c r="X147" i="23"/>
  <c r="Y147" i="23"/>
  <c r="I147" i="23"/>
  <c r="M180" i="23"/>
  <c r="K180" i="23"/>
  <c r="V147" i="23"/>
  <c r="Q180" i="23"/>
  <c r="O147" i="23"/>
  <c r="AD180" i="23"/>
  <c r="AC180" i="23"/>
  <c r="AA147" i="23"/>
  <c r="K147" i="23"/>
  <c r="G180" i="23"/>
  <c r="S180" i="23"/>
  <c r="H180" i="23"/>
  <c r="AE180" i="23"/>
  <c r="E49" i="23"/>
  <c r="E85" i="23" s="1"/>
  <c r="L180" i="23"/>
  <c r="F147" i="23"/>
  <c r="U147" i="23"/>
  <c r="Z180" i="23"/>
  <c r="T180" i="23"/>
  <c r="G42" i="23"/>
  <c r="H42" i="23" s="1"/>
  <c r="E147" i="23"/>
  <c r="E174" i="23" s="1"/>
  <c r="E137" i="23" s="1"/>
  <c r="F111" i="23" s="1"/>
  <c r="R147" i="23"/>
  <c r="Y180" i="23"/>
  <c r="O180" i="23"/>
  <c r="I180" i="23"/>
  <c r="AD147" i="23"/>
  <c r="J147" i="23"/>
  <c r="AA180" i="23"/>
  <c r="D50" i="23"/>
  <c r="D52" i="23" s="1"/>
  <c r="E60" i="23"/>
  <c r="F47" i="23"/>
  <c r="K23" i="23"/>
  <c r="I41" i="23"/>
  <c r="I43" i="25" l="1"/>
  <c r="I44" i="25" s="1"/>
  <c r="I61" i="25" s="1"/>
  <c r="E84" i="25"/>
  <c r="E88" i="25" s="1"/>
  <c r="C101" i="25"/>
  <c r="J70" i="25"/>
  <c r="G100" i="25"/>
  <c r="J39" i="20"/>
  <c r="I54" i="20"/>
  <c r="I52" i="20" s="1"/>
  <c r="K23" i="20"/>
  <c r="J53" i="20"/>
  <c r="I96" i="23"/>
  <c r="D96" i="25"/>
  <c r="F96" i="25"/>
  <c r="H100" i="25"/>
  <c r="H86" i="25"/>
  <c r="H63" i="25"/>
  <c r="L49" i="25"/>
  <c r="H71" i="25"/>
  <c r="H68" i="25" s="1"/>
  <c r="H78" i="25" s="1"/>
  <c r="H50" i="25"/>
  <c r="H48" i="25" s="1"/>
  <c r="I39" i="25"/>
  <c r="I73" i="25" s="1"/>
  <c r="D88" i="25"/>
  <c r="J62" i="25"/>
  <c r="J97" i="25"/>
  <c r="J76" i="25"/>
  <c r="J55" i="25"/>
  <c r="AE158" i="25"/>
  <c r="S158" i="25"/>
  <c r="Y125" i="25"/>
  <c r="M125" i="25"/>
  <c r="AD158" i="25"/>
  <c r="R158" i="25"/>
  <c r="X125" i="25"/>
  <c r="L125" i="25"/>
  <c r="AC158" i="25"/>
  <c r="Q158" i="25"/>
  <c r="AB158" i="25"/>
  <c r="P158" i="25"/>
  <c r="AA158" i="25"/>
  <c r="O158" i="25"/>
  <c r="U125" i="25"/>
  <c r="I125" i="25"/>
  <c r="Y158" i="25"/>
  <c r="M158" i="25"/>
  <c r="AE125" i="25"/>
  <c r="S125" i="25"/>
  <c r="V158" i="25"/>
  <c r="J158" i="25"/>
  <c r="AB125" i="25"/>
  <c r="P125" i="25"/>
  <c r="U158" i="25"/>
  <c r="T125" i="25"/>
  <c r="T158" i="25"/>
  <c r="L158" i="25"/>
  <c r="O125" i="25"/>
  <c r="K158" i="25"/>
  <c r="N125" i="25"/>
  <c r="I158" i="25"/>
  <c r="AC125" i="25"/>
  <c r="H125" i="25"/>
  <c r="H149" i="25" s="1"/>
  <c r="H112" i="25" s="1"/>
  <c r="Z158" i="25"/>
  <c r="N158" i="25"/>
  <c r="W125" i="25"/>
  <c r="H158" i="25"/>
  <c r="H182" i="25" s="1"/>
  <c r="H113" i="25" s="1"/>
  <c r="V125" i="25"/>
  <c r="Q125" i="25"/>
  <c r="I99" i="25"/>
  <c r="AA125" i="25"/>
  <c r="X158" i="25"/>
  <c r="Z125" i="25"/>
  <c r="W158" i="25"/>
  <c r="R125" i="25"/>
  <c r="K125" i="25"/>
  <c r="J125" i="25"/>
  <c r="AD125" i="25"/>
  <c r="F82" i="25"/>
  <c r="F84" i="25" s="1"/>
  <c r="F88" i="25" s="1"/>
  <c r="F109" i="25"/>
  <c r="K42" i="25"/>
  <c r="K54" i="25"/>
  <c r="K56" i="25" s="1"/>
  <c r="K98" i="25" s="1"/>
  <c r="K41" i="25"/>
  <c r="J38" i="23"/>
  <c r="J74" i="23" s="1"/>
  <c r="D70" i="24"/>
  <c r="I51" i="24"/>
  <c r="I59" i="24"/>
  <c r="J23" i="24"/>
  <c r="J30" i="24" s="1"/>
  <c r="C76" i="24"/>
  <c r="G36" i="24"/>
  <c r="G34" i="24" s="1"/>
  <c r="G60" i="24"/>
  <c r="G64" i="24"/>
  <c r="B42" i="24"/>
  <c r="C42" i="24"/>
  <c r="E70" i="24"/>
  <c r="E86" i="24" s="1"/>
  <c r="K21" i="24"/>
  <c r="K23" i="24" s="1"/>
  <c r="K30" i="24" s="1"/>
  <c r="K51" i="24" s="1"/>
  <c r="J35" i="24"/>
  <c r="E90" i="24"/>
  <c r="G26" i="24"/>
  <c r="G28" i="24" s="1"/>
  <c r="G50" i="24" s="1"/>
  <c r="B58" i="23"/>
  <c r="B57" i="23"/>
  <c r="C125" i="23"/>
  <c r="C111" i="23"/>
  <c r="I80" i="23"/>
  <c r="F60" i="23"/>
  <c r="F61" i="23" s="1"/>
  <c r="F48" i="23"/>
  <c r="F49" i="23" s="1"/>
  <c r="I101" i="23"/>
  <c r="I79" i="23"/>
  <c r="I124" i="23" s="1"/>
  <c r="I40" i="23"/>
  <c r="I65" i="23" s="1"/>
  <c r="I88" i="23"/>
  <c r="I123" i="23"/>
  <c r="K73" i="23"/>
  <c r="J78" i="23"/>
  <c r="D64" i="23"/>
  <c r="D75" i="23" s="1"/>
  <c r="D62" i="23"/>
  <c r="D86" i="23" s="1"/>
  <c r="K39" i="23"/>
  <c r="K63" i="23" s="1"/>
  <c r="F90" i="24"/>
  <c r="C89" i="23"/>
  <c r="D68" i="23"/>
  <c r="D69" i="23" s="1"/>
  <c r="D87" i="23" s="1"/>
  <c r="E61" i="23"/>
  <c r="E68" i="23" s="1"/>
  <c r="E69" i="23" s="1"/>
  <c r="E87" i="23" s="1"/>
  <c r="C74" i="24"/>
  <c r="F52" i="24"/>
  <c r="F76" i="24"/>
  <c r="H22" i="24"/>
  <c r="H62" i="24" s="1"/>
  <c r="F57" i="24"/>
  <c r="F68" i="24" s="1"/>
  <c r="E72" i="24"/>
  <c r="E104" i="24"/>
  <c r="H32" i="24"/>
  <c r="H66" i="24"/>
  <c r="H87" i="24"/>
  <c r="H31" i="24"/>
  <c r="H88" i="24"/>
  <c r="C91" i="24"/>
  <c r="D86" i="24"/>
  <c r="D74" i="24"/>
  <c r="D78" i="24" s="1"/>
  <c r="I24" i="24"/>
  <c r="I25" i="24"/>
  <c r="T151" i="24"/>
  <c r="H151" i="24"/>
  <c r="Z118" i="24"/>
  <c r="N118" i="24"/>
  <c r="AE151" i="24"/>
  <c r="S151" i="24"/>
  <c r="G151" i="24"/>
  <c r="AD151" i="24"/>
  <c r="R151" i="24"/>
  <c r="F151" i="24"/>
  <c r="F177" i="24" s="1"/>
  <c r="F108" i="24" s="1"/>
  <c r="X118" i="24"/>
  <c r="L118" i="24"/>
  <c r="AC151" i="24"/>
  <c r="Q151" i="24"/>
  <c r="W118" i="24"/>
  <c r="K118" i="24"/>
  <c r="AA151" i="24"/>
  <c r="O151" i="24"/>
  <c r="U118" i="24"/>
  <c r="I118" i="24"/>
  <c r="Z151" i="24"/>
  <c r="N151" i="24"/>
  <c r="Y151" i="24"/>
  <c r="M151" i="24"/>
  <c r="X151" i="24"/>
  <c r="L151" i="24"/>
  <c r="AD118" i="24"/>
  <c r="R118" i="24"/>
  <c r="F118" i="24"/>
  <c r="F144" i="24" s="1"/>
  <c r="F107" i="24" s="1"/>
  <c r="U151" i="24"/>
  <c r="I151" i="24"/>
  <c r="AA118" i="24"/>
  <c r="O118" i="24"/>
  <c r="K151" i="24"/>
  <c r="Y118" i="24"/>
  <c r="J151" i="24"/>
  <c r="V118" i="24"/>
  <c r="T118" i="24"/>
  <c r="S118" i="24"/>
  <c r="Q118" i="24"/>
  <c r="W151" i="24"/>
  <c r="AE118" i="24"/>
  <c r="G118" i="24"/>
  <c r="AB151" i="24"/>
  <c r="V151" i="24"/>
  <c r="AC118" i="24"/>
  <c r="P151" i="24"/>
  <c r="AB118" i="24"/>
  <c r="P118" i="24"/>
  <c r="M118" i="24"/>
  <c r="J118" i="24"/>
  <c r="H118" i="24"/>
  <c r="G89" i="24"/>
  <c r="D125" i="23"/>
  <c r="E125" i="23"/>
  <c r="I122" i="23"/>
  <c r="E134" i="23"/>
  <c r="F107" i="23" s="1"/>
  <c r="G97" i="23"/>
  <c r="F94" i="23"/>
  <c r="F103" i="23" s="1"/>
  <c r="I42" i="23"/>
  <c r="I47" i="23" s="1"/>
  <c r="I48" i="23" s="1"/>
  <c r="G47" i="23"/>
  <c r="E50" i="23"/>
  <c r="E52" i="23" s="1"/>
  <c r="F125" i="23"/>
  <c r="H47" i="23"/>
  <c r="J41" i="23"/>
  <c r="AE182" i="23"/>
  <c r="S182" i="23"/>
  <c r="G182" i="23"/>
  <c r="Y149" i="23"/>
  <c r="M149" i="23"/>
  <c r="AD182" i="23"/>
  <c r="R182" i="23"/>
  <c r="X149" i="23"/>
  <c r="L149" i="23"/>
  <c r="AC182" i="23"/>
  <c r="Q182" i="23"/>
  <c r="W149" i="23"/>
  <c r="K149" i="23"/>
  <c r="AB182" i="23"/>
  <c r="P182" i="23"/>
  <c r="V149" i="23"/>
  <c r="J149" i="23"/>
  <c r="Z182" i="23"/>
  <c r="N182" i="23"/>
  <c r="T149" i="23"/>
  <c r="Y182" i="23"/>
  <c r="M182" i="23"/>
  <c r="AE149" i="23"/>
  <c r="S149" i="23"/>
  <c r="G149" i="23"/>
  <c r="X182" i="23"/>
  <c r="L182" i="23"/>
  <c r="W182" i="23"/>
  <c r="K182" i="23"/>
  <c r="T182" i="23"/>
  <c r="H182" i="23"/>
  <c r="Z149" i="23"/>
  <c r="N149" i="23"/>
  <c r="AC149" i="23"/>
  <c r="AB149" i="23"/>
  <c r="AA182" i="23"/>
  <c r="AA149" i="23"/>
  <c r="V182" i="23"/>
  <c r="U149" i="23"/>
  <c r="U182" i="23"/>
  <c r="R149" i="23"/>
  <c r="O182" i="23"/>
  <c r="Q149" i="23"/>
  <c r="J182" i="23"/>
  <c r="P149" i="23"/>
  <c r="H149" i="23"/>
  <c r="AD149" i="23"/>
  <c r="O149" i="23"/>
  <c r="I149" i="23"/>
  <c r="I182" i="23"/>
  <c r="L23" i="23"/>
  <c r="T181" i="23"/>
  <c r="H181" i="23"/>
  <c r="Z148" i="23"/>
  <c r="N148" i="23"/>
  <c r="AE181" i="23"/>
  <c r="S181" i="23"/>
  <c r="G181" i="23"/>
  <c r="Y148" i="23"/>
  <c r="AD181" i="23"/>
  <c r="R181" i="23"/>
  <c r="F181" i="23"/>
  <c r="F207" i="23" s="1"/>
  <c r="F138" i="23" s="1"/>
  <c r="AC181" i="23"/>
  <c r="Q181" i="23"/>
  <c r="W148" i="23"/>
  <c r="K148" i="23"/>
  <c r="AA181" i="23"/>
  <c r="O181" i="23"/>
  <c r="Z181" i="23"/>
  <c r="N181" i="23"/>
  <c r="T148" i="23"/>
  <c r="Y181" i="23"/>
  <c r="M181" i="23"/>
  <c r="X181" i="23"/>
  <c r="L181" i="23"/>
  <c r="U181" i="23"/>
  <c r="I181" i="23"/>
  <c r="AA148" i="23"/>
  <c r="K181" i="23"/>
  <c r="AC148" i="23"/>
  <c r="J148" i="23"/>
  <c r="J181" i="23"/>
  <c r="AB148" i="23"/>
  <c r="I148" i="23"/>
  <c r="X148" i="23"/>
  <c r="H148" i="23"/>
  <c r="V148" i="23"/>
  <c r="G148" i="23"/>
  <c r="U148" i="23"/>
  <c r="F148" i="23"/>
  <c r="F174" i="23" s="1"/>
  <c r="F137" i="23" s="1"/>
  <c r="G111" i="23" s="1"/>
  <c r="S148" i="23"/>
  <c r="R148" i="23"/>
  <c r="W181" i="23"/>
  <c r="O148" i="23"/>
  <c r="V181" i="23"/>
  <c r="AE148" i="23"/>
  <c r="M148" i="23"/>
  <c r="AB181" i="23"/>
  <c r="P148" i="23"/>
  <c r="P181" i="23"/>
  <c r="L148" i="23"/>
  <c r="AD148" i="23"/>
  <c r="Q148" i="23"/>
  <c r="D101" i="25" l="1"/>
  <c r="E101" i="25" s="1"/>
  <c r="F101" i="25" s="1"/>
  <c r="J43" i="25"/>
  <c r="J44" i="25" s="1"/>
  <c r="J61" i="25" s="1"/>
  <c r="K70" i="25"/>
  <c r="L23" i="20"/>
  <c r="K53" i="20"/>
  <c r="K39" i="20"/>
  <c r="J54" i="20"/>
  <c r="J52" i="20" s="1"/>
  <c r="J96" i="23"/>
  <c r="K38" i="23"/>
  <c r="K74" i="23" s="1"/>
  <c r="G63" i="25"/>
  <c r="G80" i="25" s="1"/>
  <c r="G96" i="25" s="1"/>
  <c r="I86" i="25"/>
  <c r="I100" i="25"/>
  <c r="G82" i="25"/>
  <c r="G109" i="25"/>
  <c r="T159" i="25"/>
  <c r="Z126" i="25"/>
  <c r="N126" i="25"/>
  <c r="AE159" i="25"/>
  <c r="S159" i="25"/>
  <c r="Y126" i="25"/>
  <c r="M126" i="25"/>
  <c r="AD159" i="25"/>
  <c r="R159" i="25"/>
  <c r="AC159" i="25"/>
  <c r="Q159" i="25"/>
  <c r="AB159" i="25"/>
  <c r="P159" i="25"/>
  <c r="V126" i="25"/>
  <c r="J126" i="25"/>
  <c r="Z159" i="25"/>
  <c r="N159" i="25"/>
  <c r="T126" i="25"/>
  <c r="W159" i="25"/>
  <c r="K159" i="25"/>
  <c r="AC126" i="25"/>
  <c r="Q126" i="25"/>
  <c r="Y159" i="25"/>
  <c r="R126" i="25"/>
  <c r="X159" i="25"/>
  <c r="U159" i="25"/>
  <c r="L126" i="25"/>
  <c r="O159" i="25"/>
  <c r="AE126" i="25"/>
  <c r="K126" i="25"/>
  <c r="J99" i="25"/>
  <c r="M159" i="25"/>
  <c r="AD126" i="25"/>
  <c r="J159" i="25"/>
  <c r="AA126" i="25"/>
  <c r="AB126" i="25"/>
  <c r="W126" i="25"/>
  <c r="V159" i="25"/>
  <c r="O126" i="25"/>
  <c r="I159" i="25"/>
  <c r="I182" i="25" s="1"/>
  <c r="I113" i="25" s="1"/>
  <c r="U126" i="25"/>
  <c r="S126" i="25"/>
  <c r="P126" i="25"/>
  <c r="X126" i="25"/>
  <c r="I126" i="25"/>
  <c r="I149" i="25" s="1"/>
  <c r="I112" i="25" s="1"/>
  <c r="AA159" i="25"/>
  <c r="L159" i="25"/>
  <c r="I50" i="25"/>
  <c r="I48" i="25" s="1"/>
  <c r="I71" i="25"/>
  <c r="I68" i="25" s="1"/>
  <c r="I78" i="25" s="1"/>
  <c r="J39" i="25"/>
  <c r="J73" i="25" s="1"/>
  <c r="K97" i="25"/>
  <c r="K62" i="25"/>
  <c r="K55" i="25"/>
  <c r="K76" i="25"/>
  <c r="M49" i="25"/>
  <c r="H80" i="25"/>
  <c r="L42" i="25"/>
  <c r="L54" i="25"/>
  <c r="L56" i="25" s="1"/>
  <c r="L98" i="25" s="1"/>
  <c r="L41" i="25"/>
  <c r="C78" i="24"/>
  <c r="J51" i="24"/>
  <c r="J59" i="24"/>
  <c r="K59" i="24" s="1"/>
  <c r="H36" i="24"/>
  <c r="H34" i="24" s="1"/>
  <c r="H60" i="24"/>
  <c r="H64" i="24"/>
  <c r="E74" i="24"/>
  <c r="E78" i="24" s="1"/>
  <c r="H26" i="24"/>
  <c r="H28" i="24" s="1"/>
  <c r="H50" i="24" s="1"/>
  <c r="L21" i="24"/>
  <c r="K35" i="24"/>
  <c r="C105" i="23"/>
  <c r="H48" i="23"/>
  <c r="H49" i="23" s="1"/>
  <c r="G48" i="23"/>
  <c r="G49" i="23" s="1"/>
  <c r="J40" i="23"/>
  <c r="K40" i="23" s="1"/>
  <c r="K65" i="23" s="1"/>
  <c r="J88" i="23"/>
  <c r="J123" i="23"/>
  <c r="D72" i="23"/>
  <c r="J101" i="23"/>
  <c r="J79" i="23"/>
  <c r="J124" i="23" s="1"/>
  <c r="L73" i="23"/>
  <c r="D89" i="23"/>
  <c r="D105" i="23" s="1"/>
  <c r="D109" i="23" s="1"/>
  <c r="D113" i="23" s="1"/>
  <c r="K78" i="23"/>
  <c r="K79" i="23" s="1"/>
  <c r="J80" i="23"/>
  <c r="E62" i="23"/>
  <c r="E86" i="23" s="1"/>
  <c r="E89" i="23" s="1"/>
  <c r="E105" i="23" s="1"/>
  <c r="E121" i="23" s="1"/>
  <c r="E64" i="23"/>
  <c r="E75" i="23" s="1"/>
  <c r="F62" i="23"/>
  <c r="F86" i="23" s="1"/>
  <c r="F68" i="23"/>
  <c r="F69" i="23" s="1"/>
  <c r="F87" i="23" s="1"/>
  <c r="L39" i="23"/>
  <c r="F70" i="24"/>
  <c r="F86" i="24" s="1"/>
  <c r="I22" i="24"/>
  <c r="I62" i="24" s="1"/>
  <c r="G57" i="24"/>
  <c r="G68" i="24" s="1"/>
  <c r="G52" i="24"/>
  <c r="D94" i="24"/>
  <c r="E94" i="24" s="1"/>
  <c r="F94" i="24" s="1"/>
  <c r="G94" i="24" s="1"/>
  <c r="H94" i="24" s="1"/>
  <c r="I94" i="24" s="1"/>
  <c r="J94" i="24" s="1"/>
  <c r="K94" i="24" s="1"/>
  <c r="L94" i="24" s="1"/>
  <c r="M94" i="24" s="1"/>
  <c r="N94" i="24" s="1"/>
  <c r="O94" i="24" s="1"/>
  <c r="P94" i="24" s="1"/>
  <c r="Q94" i="24" s="1"/>
  <c r="R94" i="24" s="1"/>
  <c r="S94" i="24" s="1"/>
  <c r="T94" i="24" s="1"/>
  <c r="U94" i="24" s="1"/>
  <c r="V94" i="24" s="1"/>
  <c r="W94" i="24" s="1"/>
  <c r="X94" i="24" s="1"/>
  <c r="Y94" i="24" s="1"/>
  <c r="Z94" i="24" s="1"/>
  <c r="AA94" i="24" s="1"/>
  <c r="AB94" i="24" s="1"/>
  <c r="AC94" i="24" s="1"/>
  <c r="AD94" i="24" s="1"/>
  <c r="AE94" i="24" s="1"/>
  <c r="AF94" i="24" s="1"/>
  <c r="I87" i="24"/>
  <c r="I66" i="24"/>
  <c r="I31" i="24"/>
  <c r="I88" i="24"/>
  <c r="I32" i="24"/>
  <c r="AE152" i="24"/>
  <c r="S152" i="24"/>
  <c r="G152" i="24"/>
  <c r="G177" i="24" s="1"/>
  <c r="G108" i="24" s="1"/>
  <c r="Y119" i="24"/>
  <c r="M119" i="24"/>
  <c r="AD152" i="24"/>
  <c r="R152" i="24"/>
  <c r="AC152" i="24"/>
  <c r="Q152" i="24"/>
  <c r="W119" i="24"/>
  <c r="K119" i="24"/>
  <c r="AB152" i="24"/>
  <c r="P152" i="24"/>
  <c r="V119" i="24"/>
  <c r="J119" i="24"/>
  <c r="Z152" i="24"/>
  <c r="N152" i="24"/>
  <c r="T119" i="24"/>
  <c r="H119" i="24"/>
  <c r="Y152" i="24"/>
  <c r="M152" i="24"/>
  <c r="X152" i="24"/>
  <c r="L152" i="24"/>
  <c r="W152" i="24"/>
  <c r="K152" i="24"/>
  <c r="AC119" i="24"/>
  <c r="Q119" i="24"/>
  <c r="T152" i="24"/>
  <c r="H152" i="24"/>
  <c r="Z119" i="24"/>
  <c r="N119" i="24"/>
  <c r="X119" i="24"/>
  <c r="U119" i="24"/>
  <c r="AA152" i="24"/>
  <c r="S119" i="24"/>
  <c r="V152" i="24"/>
  <c r="R119" i="24"/>
  <c r="U152" i="24"/>
  <c r="P119" i="24"/>
  <c r="J152" i="24"/>
  <c r="AD119" i="24"/>
  <c r="G119" i="24"/>
  <c r="G144" i="24" s="1"/>
  <c r="G107" i="24" s="1"/>
  <c r="H89" i="24"/>
  <c r="AE119" i="24"/>
  <c r="AB119" i="24"/>
  <c r="AA119" i="24"/>
  <c r="O119" i="24"/>
  <c r="L119" i="24"/>
  <c r="I119" i="24"/>
  <c r="O152" i="24"/>
  <c r="I152" i="24"/>
  <c r="G90" i="24"/>
  <c r="G76" i="24"/>
  <c r="F72" i="24"/>
  <c r="F104" i="24"/>
  <c r="D91" i="24"/>
  <c r="E91" i="24" s="1"/>
  <c r="J25" i="24"/>
  <c r="J24" i="24"/>
  <c r="J122" i="23"/>
  <c r="F134" i="23"/>
  <c r="G107" i="23" s="1"/>
  <c r="H97" i="23"/>
  <c r="G94" i="23"/>
  <c r="G103" i="23" s="1"/>
  <c r="G60" i="23"/>
  <c r="J42" i="23"/>
  <c r="J47" i="23" s="1"/>
  <c r="F50" i="23"/>
  <c r="F52" i="23" s="1"/>
  <c r="F85" i="23"/>
  <c r="I49" i="23"/>
  <c r="I85" i="23" s="1"/>
  <c r="H60" i="23"/>
  <c r="I60" i="23"/>
  <c r="G174" i="23"/>
  <c r="G137" i="23" s="1"/>
  <c r="H111" i="23" s="1"/>
  <c r="G207" i="23"/>
  <c r="G138" i="23" s="1"/>
  <c r="K41" i="23"/>
  <c r="G125" i="23"/>
  <c r="M23" i="23"/>
  <c r="AE183" i="23"/>
  <c r="S183" i="23"/>
  <c r="Y150" i="23"/>
  <c r="M150" i="23"/>
  <c r="AD183" i="23"/>
  <c r="R183" i="23"/>
  <c r="X150" i="23"/>
  <c r="L150" i="23"/>
  <c r="AC183" i="23"/>
  <c r="Q183" i="23"/>
  <c r="W150" i="23"/>
  <c r="K150" i="23"/>
  <c r="AB183" i="23"/>
  <c r="P183" i="23"/>
  <c r="V150" i="23"/>
  <c r="J150" i="23"/>
  <c r="Z183" i="23"/>
  <c r="N183" i="23"/>
  <c r="T150" i="23"/>
  <c r="H150" i="23"/>
  <c r="H174" i="23" s="1"/>
  <c r="H137" i="23" s="1"/>
  <c r="I111" i="23" s="1"/>
  <c r="Y183" i="23"/>
  <c r="M183" i="23"/>
  <c r="AE150" i="23"/>
  <c r="S150" i="23"/>
  <c r="X183" i="23"/>
  <c r="L183" i="23"/>
  <c r="W183" i="23"/>
  <c r="K183" i="23"/>
  <c r="T183" i="23"/>
  <c r="H183" i="23"/>
  <c r="H207" i="23" s="1"/>
  <c r="H138" i="23" s="1"/>
  <c r="Z150" i="23"/>
  <c r="N150" i="23"/>
  <c r="J183" i="23"/>
  <c r="I183" i="23"/>
  <c r="AD150" i="23"/>
  <c r="AC150" i="23"/>
  <c r="AB150" i="23"/>
  <c r="AA150" i="23"/>
  <c r="U150" i="23"/>
  <c r="R150" i="23"/>
  <c r="V183" i="23"/>
  <c r="O150" i="23"/>
  <c r="U183" i="23"/>
  <c r="I150" i="23"/>
  <c r="Q150" i="23"/>
  <c r="P150" i="23"/>
  <c r="AA183" i="23"/>
  <c r="O183" i="23"/>
  <c r="K43" i="25" l="1"/>
  <c r="K44" i="25" s="1"/>
  <c r="K61" i="25" s="1"/>
  <c r="G101" i="25"/>
  <c r="L70" i="25"/>
  <c r="L39" i="20"/>
  <c r="K54" i="20"/>
  <c r="M23" i="20"/>
  <c r="L53" i="20"/>
  <c r="K52" i="20"/>
  <c r="L38" i="23"/>
  <c r="L74" i="23" s="1"/>
  <c r="K96" i="23"/>
  <c r="G84" i="25"/>
  <c r="G88" i="25" s="1"/>
  <c r="L97" i="25"/>
  <c r="L62" i="25"/>
  <c r="L76" i="25"/>
  <c r="L55" i="25"/>
  <c r="I63" i="25"/>
  <c r="I80" i="25" s="1"/>
  <c r="H82" i="25"/>
  <c r="H84" i="25" s="1"/>
  <c r="H88" i="25" s="1"/>
  <c r="H109" i="25"/>
  <c r="V160" i="25"/>
  <c r="J160" i="25"/>
  <c r="J182" i="25" s="1"/>
  <c r="J113" i="25" s="1"/>
  <c r="AB127" i="25"/>
  <c r="P127" i="25"/>
  <c r="U160" i="25"/>
  <c r="AA127" i="25"/>
  <c r="O127" i="25"/>
  <c r="T160" i="25"/>
  <c r="AE160" i="25"/>
  <c r="S160" i="25"/>
  <c r="AD160" i="25"/>
  <c r="R160" i="25"/>
  <c r="X127" i="25"/>
  <c r="L127" i="25"/>
  <c r="AB160" i="25"/>
  <c r="P160" i="25"/>
  <c r="V127" i="25"/>
  <c r="J127" i="25"/>
  <c r="J149" i="25" s="1"/>
  <c r="J112" i="25" s="1"/>
  <c r="Y160" i="25"/>
  <c r="M160" i="25"/>
  <c r="AE127" i="25"/>
  <c r="S127" i="25"/>
  <c r="Q127" i="25"/>
  <c r="AC160" i="25"/>
  <c r="Z160" i="25"/>
  <c r="K127" i="25"/>
  <c r="K99" i="25"/>
  <c r="X160" i="25"/>
  <c r="AD127" i="25"/>
  <c r="W160" i="25"/>
  <c r="AC127" i="25"/>
  <c r="O160" i="25"/>
  <c r="Y127" i="25"/>
  <c r="L160" i="25"/>
  <c r="M127" i="25"/>
  <c r="AA160" i="25"/>
  <c r="Q160" i="25"/>
  <c r="W127" i="25"/>
  <c r="Z127" i="25"/>
  <c r="U127" i="25"/>
  <c r="T127" i="25"/>
  <c r="R127" i="25"/>
  <c r="N127" i="25"/>
  <c r="N160" i="25"/>
  <c r="K160" i="25"/>
  <c r="H96" i="25"/>
  <c r="J71" i="25"/>
  <c r="J68" i="25" s="1"/>
  <c r="J78" i="25" s="1"/>
  <c r="J50" i="25"/>
  <c r="J48" i="25" s="1"/>
  <c r="K39" i="25"/>
  <c r="K73" i="25" s="1"/>
  <c r="M42" i="25"/>
  <c r="M54" i="25"/>
  <c r="M56" i="25" s="1"/>
  <c r="M98" i="25" s="1"/>
  <c r="M41" i="25"/>
  <c r="J86" i="25"/>
  <c r="J100" i="25"/>
  <c r="N49" i="25"/>
  <c r="L78" i="23"/>
  <c r="L88" i="23" s="1"/>
  <c r="L63" i="23"/>
  <c r="L23" i="24"/>
  <c r="L30" i="24" s="1"/>
  <c r="I26" i="24"/>
  <c r="I28" i="24" s="1"/>
  <c r="I50" i="24" s="1"/>
  <c r="I36" i="24"/>
  <c r="I34" i="24" s="1"/>
  <c r="I60" i="24"/>
  <c r="I64" i="24"/>
  <c r="M21" i="24"/>
  <c r="L35" i="24"/>
  <c r="F74" i="24"/>
  <c r="F78" i="24" s="1"/>
  <c r="F91" i="24"/>
  <c r="E44" i="23"/>
  <c r="F44" i="23" s="1"/>
  <c r="G44" i="23" s="1"/>
  <c r="H44" i="23" s="1"/>
  <c r="I44" i="23" s="1"/>
  <c r="J44" i="23" s="1"/>
  <c r="K44" i="23" s="1"/>
  <c r="L44" i="23" s="1"/>
  <c r="M44" i="23" s="1"/>
  <c r="N44" i="23" s="1"/>
  <c r="O44" i="23" s="1"/>
  <c r="P44" i="23" s="1"/>
  <c r="C109" i="23"/>
  <c r="C113" i="23" s="1"/>
  <c r="C121" i="23"/>
  <c r="C126" i="23" s="1"/>
  <c r="K80" i="23"/>
  <c r="G50" i="23"/>
  <c r="G52" i="23" s="1"/>
  <c r="G85" i="23"/>
  <c r="H50" i="23"/>
  <c r="H52" i="23" s="1"/>
  <c r="H85" i="23"/>
  <c r="J48" i="23"/>
  <c r="D121" i="23"/>
  <c r="K101" i="23"/>
  <c r="J65" i="23"/>
  <c r="K88" i="23"/>
  <c r="K123" i="23"/>
  <c r="E72" i="23"/>
  <c r="M73" i="23"/>
  <c r="L40" i="23"/>
  <c r="F89" i="23"/>
  <c r="F105" i="23" s="1"/>
  <c r="F109" i="23" s="1"/>
  <c r="F64" i="23"/>
  <c r="F75" i="23" s="1"/>
  <c r="M39" i="23"/>
  <c r="G61" i="23"/>
  <c r="H61" i="23"/>
  <c r="I61" i="23"/>
  <c r="I68" i="23" s="1"/>
  <c r="I69" i="23" s="1"/>
  <c r="I87" i="23" s="1"/>
  <c r="G70" i="24"/>
  <c r="G86" i="24" s="1"/>
  <c r="B95" i="24"/>
  <c r="J26" i="24"/>
  <c r="J28" i="24" s="1"/>
  <c r="H52" i="24"/>
  <c r="J22" i="24"/>
  <c r="J62" i="24" s="1"/>
  <c r="H57" i="24"/>
  <c r="H68" i="24" s="1"/>
  <c r="H90" i="24"/>
  <c r="H76" i="24"/>
  <c r="K24" i="24"/>
  <c r="K25" i="24"/>
  <c r="J87" i="24"/>
  <c r="J88" i="24"/>
  <c r="J66" i="24"/>
  <c r="J31" i="24"/>
  <c r="J32" i="24"/>
  <c r="AE153" i="24"/>
  <c r="S153" i="24"/>
  <c r="Y120" i="24"/>
  <c r="M120" i="24"/>
  <c r="AD153" i="24"/>
  <c r="R153" i="24"/>
  <c r="AC153" i="24"/>
  <c r="Q153" i="24"/>
  <c r="W120" i="24"/>
  <c r="K120" i="24"/>
  <c r="AB153" i="24"/>
  <c r="P153" i="24"/>
  <c r="V120" i="24"/>
  <c r="J120" i="24"/>
  <c r="Z153" i="24"/>
  <c r="N153" i="24"/>
  <c r="T120" i="24"/>
  <c r="H120" i="24"/>
  <c r="H144" i="24" s="1"/>
  <c r="H107" i="24" s="1"/>
  <c r="Y153" i="24"/>
  <c r="M153" i="24"/>
  <c r="X153" i="24"/>
  <c r="L153" i="24"/>
  <c r="W153" i="24"/>
  <c r="K153" i="24"/>
  <c r="AC120" i="24"/>
  <c r="Q120" i="24"/>
  <c r="T153" i="24"/>
  <c r="H153" i="24"/>
  <c r="H177" i="24" s="1"/>
  <c r="H108" i="24" s="1"/>
  <c r="Z120" i="24"/>
  <c r="N120" i="24"/>
  <c r="J153" i="24"/>
  <c r="X120" i="24"/>
  <c r="I153" i="24"/>
  <c r="U120" i="24"/>
  <c r="S120" i="24"/>
  <c r="R120" i="24"/>
  <c r="P120" i="24"/>
  <c r="I89" i="24"/>
  <c r="V153" i="24"/>
  <c r="AD120" i="24"/>
  <c r="AE120" i="24"/>
  <c r="AB120" i="24"/>
  <c r="AA120" i="24"/>
  <c r="O120" i="24"/>
  <c r="L120" i="24"/>
  <c r="I120" i="24"/>
  <c r="AA153" i="24"/>
  <c r="U153" i="24"/>
  <c r="O153" i="24"/>
  <c r="G72" i="24"/>
  <c r="G104" i="24"/>
  <c r="G134" i="23"/>
  <c r="H107" i="23" s="1"/>
  <c r="E109" i="23"/>
  <c r="E113" i="23" s="1"/>
  <c r="K122" i="23"/>
  <c r="K124" i="23"/>
  <c r="I97" i="23"/>
  <c r="H94" i="23"/>
  <c r="H103" i="23" s="1"/>
  <c r="J60" i="23"/>
  <c r="K42" i="23"/>
  <c r="K47" i="23" s="1"/>
  <c r="K48" i="23" s="1"/>
  <c r="I50" i="23"/>
  <c r="I52" i="23" s="1"/>
  <c r="H125" i="23"/>
  <c r="I125" i="23"/>
  <c r="T184" i="23"/>
  <c r="Z151" i="23"/>
  <c r="N151" i="23"/>
  <c r="AE184" i="23"/>
  <c r="S184" i="23"/>
  <c r="Y151" i="23"/>
  <c r="M151" i="23"/>
  <c r="AD184" i="23"/>
  <c r="R184" i="23"/>
  <c r="X151" i="23"/>
  <c r="L151" i="23"/>
  <c r="AC184" i="23"/>
  <c r="Q184" i="23"/>
  <c r="W151" i="23"/>
  <c r="K151" i="23"/>
  <c r="AA184" i="23"/>
  <c r="O184" i="23"/>
  <c r="U151" i="23"/>
  <c r="I151" i="23"/>
  <c r="I174" i="23" s="1"/>
  <c r="I137" i="23" s="1"/>
  <c r="J111" i="23" s="1"/>
  <c r="Z184" i="23"/>
  <c r="N184" i="23"/>
  <c r="T151" i="23"/>
  <c r="Y184" i="23"/>
  <c r="M184" i="23"/>
  <c r="X184" i="23"/>
  <c r="L184" i="23"/>
  <c r="U184" i="23"/>
  <c r="I184" i="23"/>
  <c r="I207" i="23" s="1"/>
  <c r="I138" i="23" s="1"/>
  <c r="AA151" i="23"/>
  <c r="O151" i="23"/>
  <c r="J151" i="23"/>
  <c r="AB184" i="23"/>
  <c r="W184" i="23"/>
  <c r="AE151" i="23"/>
  <c r="V184" i="23"/>
  <c r="AD151" i="23"/>
  <c r="P184" i="23"/>
  <c r="AC151" i="23"/>
  <c r="K184" i="23"/>
  <c r="AB151" i="23"/>
  <c r="R151" i="23"/>
  <c r="Q151" i="23"/>
  <c r="S151" i="23"/>
  <c r="P151" i="23"/>
  <c r="J184" i="23"/>
  <c r="V151" i="23"/>
  <c r="L41" i="23"/>
  <c r="N23" i="23"/>
  <c r="L43" i="25" l="1"/>
  <c r="L44" i="25" s="1"/>
  <c r="L61" i="25" s="1"/>
  <c r="H101" i="25"/>
  <c r="M70" i="25"/>
  <c r="M38" i="23"/>
  <c r="M74" i="23" s="1"/>
  <c r="L123" i="23"/>
  <c r="N23" i="20"/>
  <c r="M53" i="20"/>
  <c r="M39" i="20"/>
  <c r="M54" i="20" s="1"/>
  <c r="L54" i="20"/>
  <c r="L52" i="20" s="1"/>
  <c r="L96" i="23"/>
  <c r="L79" i="23"/>
  <c r="L124" i="23" s="1"/>
  <c r="L101" i="23"/>
  <c r="L80" i="23"/>
  <c r="I96" i="25"/>
  <c r="K100" i="25"/>
  <c r="K86" i="25"/>
  <c r="J63" i="25"/>
  <c r="J80" i="25" s="1"/>
  <c r="I82" i="25"/>
  <c r="I84" i="25" s="1"/>
  <c r="I88" i="25" s="1"/>
  <c r="I109" i="25"/>
  <c r="K63" i="25"/>
  <c r="N54" i="25"/>
  <c r="N56" i="25" s="1"/>
  <c r="N98" i="25" s="1"/>
  <c r="N41" i="25"/>
  <c r="N42" i="25"/>
  <c r="Y161" i="25"/>
  <c r="M161" i="25"/>
  <c r="AE128" i="25"/>
  <c r="S128" i="25"/>
  <c r="X161" i="25"/>
  <c r="L161" i="25"/>
  <c r="AD128" i="25"/>
  <c r="R128" i="25"/>
  <c r="W161" i="25"/>
  <c r="K161" i="25"/>
  <c r="K182" i="25" s="1"/>
  <c r="K113" i="25" s="1"/>
  <c r="V161" i="25"/>
  <c r="U161" i="25"/>
  <c r="AA128" i="25"/>
  <c r="O128" i="25"/>
  <c r="AE161" i="25"/>
  <c r="S161" i="25"/>
  <c r="Y128" i="25"/>
  <c r="M128" i="25"/>
  <c r="AB161" i="25"/>
  <c r="P161" i="25"/>
  <c r="V128" i="25"/>
  <c r="N161" i="25"/>
  <c r="P128" i="25"/>
  <c r="K128" i="25"/>
  <c r="K149" i="25" s="1"/>
  <c r="K112" i="25" s="1"/>
  <c r="AD161" i="25"/>
  <c r="AC128" i="25"/>
  <c r="AC161" i="25"/>
  <c r="AB128" i="25"/>
  <c r="Z161" i="25"/>
  <c r="X128" i="25"/>
  <c r="R161" i="25"/>
  <c r="Q161" i="25"/>
  <c r="W128" i="25"/>
  <c r="O161" i="25"/>
  <c r="U128" i="25"/>
  <c r="Q128" i="25"/>
  <c r="L128" i="25"/>
  <c r="T161" i="25"/>
  <c r="Z128" i="25"/>
  <c r="L99" i="25"/>
  <c r="AA161" i="25"/>
  <c r="N128" i="25"/>
  <c r="T128" i="25"/>
  <c r="K50" i="25"/>
  <c r="K48" i="25" s="1"/>
  <c r="K71" i="25"/>
  <c r="K68" i="25" s="1"/>
  <c r="K78" i="25" s="1"/>
  <c r="L39" i="25"/>
  <c r="L73" i="25" s="1"/>
  <c r="O49" i="25"/>
  <c r="M97" i="25"/>
  <c r="M62" i="25"/>
  <c r="M76" i="25"/>
  <c r="M55" i="25"/>
  <c r="M78" i="23"/>
  <c r="M88" i="23" s="1"/>
  <c r="M63" i="23"/>
  <c r="Q44" i="23"/>
  <c r="R44" i="23" s="1"/>
  <c r="S44" i="23" s="1"/>
  <c r="L51" i="24"/>
  <c r="L59" i="24"/>
  <c r="M23" i="24"/>
  <c r="M30" i="24" s="1"/>
  <c r="J36" i="24"/>
  <c r="J34" i="24" s="1"/>
  <c r="J60" i="24"/>
  <c r="J64" i="24"/>
  <c r="G91" i="24"/>
  <c r="N21" i="24"/>
  <c r="N23" i="24" s="1"/>
  <c r="N30" i="24" s="1"/>
  <c r="N51" i="24" s="1"/>
  <c r="M35" i="24"/>
  <c r="D126" i="23"/>
  <c r="E126" i="23" s="1"/>
  <c r="J49" i="23"/>
  <c r="J85" i="23" s="1"/>
  <c r="L65" i="23"/>
  <c r="F72" i="23"/>
  <c r="M40" i="23"/>
  <c r="M65" i="23" s="1"/>
  <c r="N73" i="23"/>
  <c r="H62" i="23"/>
  <c r="H86" i="23" s="1"/>
  <c r="I62" i="23"/>
  <c r="I86" i="23" s="1"/>
  <c r="G62" i="23"/>
  <c r="G86" i="23" s="1"/>
  <c r="G64" i="23"/>
  <c r="G75" i="23" s="1"/>
  <c r="H68" i="23"/>
  <c r="H69" i="23" s="1"/>
  <c r="H87" i="23" s="1"/>
  <c r="N39" i="23"/>
  <c r="N63" i="23" s="1"/>
  <c r="G74" i="24"/>
  <c r="G78" i="24" s="1"/>
  <c r="G68" i="23"/>
  <c r="G69" i="23" s="1"/>
  <c r="G87" i="23" s="1"/>
  <c r="J61" i="23"/>
  <c r="H134" i="23"/>
  <c r="I107" i="23" s="1"/>
  <c r="K26" i="24"/>
  <c r="K28" i="24" s="1"/>
  <c r="K22" i="24"/>
  <c r="K62" i="24" s="1"/>
  <c r="I57" i="24"/>
  <c r="I68" i="24" s="1"/>
  <c r="H70" i="24"/>
  <c r="H86" i="24" s="1"/>
  <c r="I52" i="24"/>
  <c r="J50" i="24"/>
  <c r="H72" i="24"/>
  <c r="H104" i="24"/>
  <c r="T154" i="24"/>
  <c r="Z121" i="24"/>
  <c r="N121" i="24"/>
  <c r="AE154" i="24"/>
  <c r="S154" i="24"/>
  <c r="AD154" i="24"/>
  <c r="R154" i="24"/>
  <c r="X121" i="24"/>
  <c r="L121" i="24"/>
  <c r="AC154" i="24"/>
  <c r="Q154" i="24"/>
  <c r="W121" i="24"/>
  <c r="K121" i="24"/>
  <c r="AA154" i="24"/>
  <c r="O154" i="24"/>
  <c r="U121" i="24"/>
  <c r="I121" i="24"/>
  <c r="I144" i="24" s="1"/>
  <c r="I107" i="24" s="1"/>
  <c r="Z154" i="24"/>
  <c r="N154" i="24"/>
  <c r="Y154" i="24"/>
  <c r="M154" i="24"/>
  <c r="X154" i="24"/>
  <c r="L154" i="24"/>
  <c r="AD121" i="24"/>
  <c r="R121" i="24"/>
  <c r="U154" i="24"/>
  <c r="I154" i="24"/>
  <c r="I177" i="24" s="1"/>
  <c r="I108" i="24" s="1"/>
  <c r="AA121" i="24"/>
  <c r="O121" i="24"/>
  <c r="Y121" i="24"/>
  <c r="V121" i="24"/>
  <c r="AB154" i="24"/>
  <c r="T121" i="24"/>
  <c r="W154" i="24"/>
  <c r="S121" i="24"/>
  <c r="J89" i="24"/>
  <c r="V154" i="24"/>
  <c r="Q121" i="24"/>
  <c r="K154" i="24"/>
  <c r="AE121" i="24"/>
  <c r="P154" i="24"/>
  <c r="J154" i="24"/>
  <c r="AC121" i="24"/>
  <c r="AB121" i="24"/>
  <c r="P121" i="24"/>
  <c r="J121" i="24"/>
  <c r="M121" i="24"/>
  <c r="K87" i="24"/>
  <c r="K88" i="24"/>
  <c r="K32" i="24"/>
  <c r="K31" i="24"/>
  <c r="K66" i="24"/>
  <c r="L25" i="24"/>
  <c r="L24" i="24"/>
  <c r="I90" i="24"/>
  <c r="I76" i="24"/>
  <c r="L122" i="23"/>
  <c r="K60" i="23"/>
  <c r="F113" i="23"/>
  <c r="J97" i="23"/>
  <c r="I94" i="23"/>
  <c r="I103" i="23" s="1"/>
  <c r="L42" i="23"/>
  <c r="L47" i="23" s="1"/>
  <c r="L48" i="23" s="1"/>
  <c r="K49" i="23"/>
  <c r="K85" i="23" s="1"/>
  <c r="O23" i="23"/>
  <c r="J125" i="23"/>
  <c r="M41" i="23"/>
  <c r="F121" i="23"/>
  <c r="V185" i="23"/>
  <c r="J185" i="23"/>
  <c r="J207" i="23" s="1"/>
  <c r="J138" i="23" s="1"/>
  <c r="AB152" i="23"/>
  <c r="P152" i="23"/>
  <c r="U185" i="23"/>
  <c r="AA152" i="23"/>
  <c r="O152" i="23"/>
  <c r="T185" i="23"/>
  <c r="Z152" i="23"/>
  <c r="N152" i="23"/>
  <c r="AE185" i="23"/>
  <c r="S185" i="23"/>
  <c r="Y152" i="23"/>
  <c r="M152" i="23"/>
  <c r="AC185" i="23"/>
  <c r="Q185" i="23"/>
  <c r="W152" i="23"/>
  <c r="K152" i="23"/>
  <c r="AB185" i="23"/>
  <c r="P185" i="23"/>
  <c r="V152" i="23"/>
  <c r="J152" i="23"/>
  <c r="J174" i="23" s="1"/>
  <c r="J137" i="23" s="1"/>
  <c r="K111" i="23" s="1"/>
  <c r="AA185" i="23"/>
  <c r="O185" i="23"/>
  <c r="Z185" i="23"/>
  <c r="N185" i="23"/>
  <c r="W185" i="23"/>
  <c r="K185" i="23"/>
  <c r="AC152" i="23"/>
  <c r="Q152" i="23"/>
  <c r="M185" i="23"/>
  <c r="S152" i="23"/>
  <c r="L185" i="23"/>
  <c r="R152" i="23"/>
  <c r="L152" i="23"/>
  <c r="Y185" i="23"/>
  <c r="X152" i="23"/>
  <c r="X185" i="23"/>
  <c r="U152" i="23"/>
  <c r="AD185" i="23"/>
  <c r="R185" i="23"/>
  <c r="AD152" i="23"/>
  <c r="T152" i="23"/>
  <c r="AE152" i="23"/>
  <c r="M43" i="25" l="1"/>
  <c r="M44" i="25" s="1"/>
  <c r="M61" i="25" s="1"/>
  <c r="I101" i="25"/>
  <c r="N38" i="23"/>
  <c r="N74" i="23" s="1"/>
  <c r="N70" i="25"/>
  <c r="M123" i="23"/>
  <c r="O23" i="20"/>
  <c r="N53" i="20"/>
  <c r="N39" i="20"/>
  <c r="M52" i="20"/>
  <c r="M96" i="23"/>
  <c r="K80" i="25"/>
  <c r="P49" i="25"/>
  <c r="L63" i="25"/>
  <c r="J96" i="25"/>
  <c r="AC162" i="25"/>
  <c r="Q162" i="25"/>
  <c r="W129" i="25"/>
  <c r="AB162" i="25"/>
  <c r="P162" i="25"/>
  <c r="V129" i="25"/>
  <c r="AA162" i="25"/>
  <c r="O162" i="25"/>
  <c r="Z162" i="25"/>
  <c r="N162" i="25"/>
  <c r="Y162" i="25"/>
  <c r="M162" i="25"/>
  <c r="AE129" i="25"/>
  <c r="S129" i="25"/>
  <c r="W162" i="25"/>
  <c r="AC129" i="25"/>
  <c r="Q129" i="25"/>
  <c r="T162" i="25"/>
  <c r="Z129" i="25"/>
  <c r="N129" i="25"/>
  <c r="U162" i="25"/>
  <c r="P129" i="25"/>
  <c r="S162" i="25"/>
  <c r="L162" i="25"/>
  <c r="L182" i="25" s="1"/>
  <c r="L113" i="25" s="1"/>
  <c r="L129" i="25"/>
  <c r="L149" i="25" s="1"/>
  <c r="L112" i="25" s="1"/>
  <c r="AD129" i="25"/>
  <c r="AB129" i="25"/>
  <c r="Y129" i="25"/>
  <c r="AD162" i="25"/>
  <c r="X162" i="25"/>
  <c r="T129" i="25"/>
  <c r="AE162" i="25"/>
  <c r="AA129" i="25"/>
  <c r="V162" i="25"/>
  <c r="X129" i="25"/>
  <c r="R162" i="25"/>
  <c r="U129" i="25"/>
  <c r="O129" i="25"/>
  <c r="M129" i="25"/>
  <c r="M99" i="25"/>
  <c r="R129" i="25"/>
  <c r="J82" i="25"/>
  <c r="J84" i="25" s="1"/>
  <c r="J88" i="25" s="1"/>
  <c r="J109" i="25"/>
  <c r="L50" i="25"/>
  <c r="L48" i="25" s="1"/>
  <c r="L71" i="25"/>
  <c r="L68" i="25" s="1"/>
  <c r="L78" i="25" s="1"/>
  <c r="M39" i="25"/>
  <c r="M73" i="25" s="1"/>
  <c r="O54" i="25"/>
  <c r="O56" i="25" s="1"/>
  <c r="O98" i="25" s="1"/>
  <c r="O41" i="25"/>
  <c r="O42" i="25"/>
  <c r="N62" i="25"/>
  <c r="N76" i="25"/>
  <c r="N55" i="25"/>
  <c r="N97" i="25"/>
  <c r="L86" i="25"/>
  <c r="L100" i="25"/>
  <c r="T44" i="23"/>
  <c r="M51" i="24"/>
  <c r="M59" i="24"/>
  <c r="N59" i="24" s="1"/>
  <c r="H74" i="24"/>
  <c r="H78" i="24" s="1"/>
  <c r="H91" i="24"/>
  <c r="N35" i="24"/>
  <c r="O21" i="24"/>
  <c r="K36" i="24"/>
  <c r="K34" i="24" s="1"/>
  <c r="K60" i="24"/>
  <c r="K64" i="24"/>
  <c r="L26" i="24"/>
  <c r="L28" i="24" s="1"/>
  <c r="F126" i="23"/>
  <c r="J50" i="23"/>
  <c r="J52" i="23" s="1"/>
  <c r="H89" i="23"/>
  <c r="H105" i="23" s="1"/>
  <c r="H109" i="23" s="1"/>
  <c r="O73" i="23"/>
  <c r="N40" i="23"/>
  <c r="N65" i="23" s="1"/>
  <c r="N78" i="23"/>
  <c r="H64" i="23"/>
  <c r="H75" i="23" s="1"/>
  <c r="G72" i="23"/>
  <c r="J62" i="23"/>
  <c r="J86" i="23" s="1"/>
  <c r="G89" i="23"/>
  <c r="G105" i="23" s="1"/>
  <c r="G109" i="23" s="1"/>
  <c r="G113" i="23" s="1"/>
  <c r="J68" i="23"/>
  <c r="J69" i="23" s="1"/>
  <c r="J87" i="23" s="1"/>
  <c r="O39" i="23"/>
  <c r="K61" i="23"/>
  <c r="I134" i="23"/>
  <c r="J107" i="23" s="1"/>
  <c r="O38" i="23"/>
  <c r="O74" i="23" s="1"/>
  <c r="I70" i="24"/>
  <c r="I86" i="24" s="1"/>
  <c r="L22" i="24"/>
  <c r="L62" i="24" s="1"/>
  <c r="J52" i="24"/>
  <c r="J57" i="24"/>
  <c r="J68" i="24" s="1"/>
  <c r="I72" i="24"/>
  <c r="I104" i="24"/>
  <c r="M25" i="24"/>
  <c r="M24" i="24"/>
  <c r="J90" i="24"/>
  <c r="J76" i="24"/>
  <c r="L87" i="24"/>
  <c r="L66" i="24"/>
  <c r="L31" i="24"/>
  <c r="L88" i="24"/>
  <c r="L32" i="24"/>
  <c r="K50" i="24"/>
  <c r="V155" i="24"/>
  <c r="J155" i="24"/>
  <c r="J177" i="24" s="1"/>
  <c r="J108" i="24" s="1"/>
  <c r="AB122" i="24"/>
  <c r="P122" i="24"/>
  <c r="U155" i="24"/>
  <c r="T155" i="24"/>
  <c r="Z122" i="24"/>
  <c r="N122" i="24"/>
  <c r="AE155" i="24"/>
  <c r="S155" i="24"/>
  <c r="Y122" i="24"/>
  <c r="M122" i="24"/>
  <c r="AC155" i="24"/>
  <c r="Q155" i="24"/>
  <c r="W122" i="24"/>
  <c r="K122" i="24"/>
  <c r="AB155" i="24"/>
  <c r="P155" i="24"/>
  <c r="AA155" i="24"/>
  <c r="O155" i="24"/>
  <c r="Z155" i="24"/>
  <c r="N155" i="24"/>
  <c r="T122" i="24"/>
  <c r="W155" i="24"/>
  <c r="K155" i="24"/>
  <c r="AC122" i="24"/>
  <c r="Q122" i="24"/>
  <c r="M155" i="24"/>
  <c r="AA122" i="24"/>
  <c r="L155" i="24"/>
  <c r="X122" i="24"/>
  <c r="V122" i="24"/>
  <c r="K89" i="24"/>
  <c r="U122" i="24"/>
  <c r="S122" i="24"/>
  <c r="Y155" i="24"/>
  <c r="AE122" i="24"/>
  <c r="AD155" i="24"/>
  <c r="AD122" i="24"/>
  <c r="X155" i="24"/>
  <c r="R122" i="24"/>
  <c r="R155" i="24"/>
  <c r="O122" i="24"/>
  <c r="L122" i="24"/>
  <c r="J122" i="24"/>
  <c r="J144" i="24" s="1"/>
  <c r="J107" i="24" s="1"/>
  <c r="M101" i="23"/>
  <c r="M79" i="23"/>
  <c r="M124" i="23" s="1"/>
  <c r="M80" i="23"/>
  <c r="M122" i="23"/>
  <c r="M42" i="23"/>
  <c r="M47" i="23" s="1"/>
  <c r="L60" i="23"/>
  <c r="K97" i="23"/>
  <c r="J94" i="23"/>
  <c r="J103" i="23" s="1"/>
  <c r="L49" i="23"/>
  <c r="L85" i="23" s="1"/>
  <c r="K50" i="23"/>
  <c r="K52" i="23" s="1"/>
  <c r="I89" i="23"/>
  <c r="I105" i="23" s="1"/>
  <c r="Y186" i="23"/>
  <c r="M186" i="23"/>
  <c r="AE153" i="23"/>
  <c r="S153" i="23"/>
  <c r="X186" i="23"/>
  <c r="L186" i="23"/>
  <c r="AD153" i="23"/>
  <c r="R153" i="23"/>
  <c r="W186" i="23"/>
  <c r="K186" i="23"/>
  <c r="K207" i="23" s="1"/>
  <c r="K138" i="23" s="1"/>
  <c r="AC153" i="23"/>
  <c r="Q153" i="23"/>
  <c r="V186" i="23"/>
  <c r="AB153" i="23"/>
  <c r="P153" i="23"/>
  <c r="T186" i="23"/>
  <c r="Z153" i="23"/>
  <c r="N153" i="23"/>
  <c r="AE186" i="23"/>
  <c r="S186" i="23"/>
  <c r="Y153" i="23"/>
  <c r="M153" i="23"/>
  <c r="AD186" i="23"/>
  <c r="R186" i="23"/>
  <c r="AC186" i="23"/>
  <c r="Q186" i="23"/>
  <c r="Z186" i="23"/>
  <c r="N186" i="23"/>
  <c r="T153" i="23"/>
  <c r="X153" i="23"/>
  <c r="W153" i="23"/>
  <c r="V153" i="23"/>
  <c r="AB186" i="23"/>
  <c r="U153" i="23"/>
  <c r="AA186" i="23"/>
  <c r="O153" i="23"/>
  <c r="U186" i="23"/>
  <c r="L153" i="23"/>
  <c r="P186" i="23"/>
  <c r="K153" i="23"/>
  <c r="K174" i="23" s="1"/>
  <c r="K137" i="23" s="1"/>
  <c r="L111" i="23" s="1"/>
  <c r="O186" i="23"/>
  <c r="AA153" i="23"/>
  <c r="K125" i="23"/>
  <c r="N41" i="23"/>
  <c r="P23" i="23"/>
  <c r="J101" i="25" l="1"/>
  <c r="N43" i="25"/>
  <c r="N44" i="25" s="1"/>
  <c r="N61" i="25" s="1"/>
  <c r="O70" i="25"/>
  <c r="O39" i="20"/>
  <c r="N54" i="20"/>
  <c r="N52" i="20" s="1"/>
  <c r="P23" i="20"/>
  <c r="O53" i="20"/>
  <c r="N96" i="23"/>
  <c r="M100" i="25"/>
  <c r="M86" i="25"/>
  <c r="K96" i="25"/>
  <c r="K82" i="25"/>
  <c r="K84" i="25" s="1"/>
  <c r="K88" i="25" s="1"/>
  <c r="K109" i="25"/>
  <c r="Q49" i="25"/>
  <c r="L80" i="25"/>
  <c r="M71" i="25"/>
  <c r="M68" i="25" s="1"/>
  <c r="M78" i="25" s="1"/>
  <c r="M50" i="25"/>
  <c r="M48" i="25" s="1"/>
  <c r="N39" i="25"/>
  <c r="N73" i="25" s="1"/>
  <c r="P41" i="25"/>
  <c r="P42" i="25"/>
  <c r="P54" i="25"/>
  <c r="P56" i="25" s="1"/>
  <c r="P98" i="25" s="1"/>
  <c r="V163" i="25"/>
  <c r="AB130" i="25"/>
  <c r="P130" i="25"/>
  <c r="U163" i="25"/>
  <c r="AA130" i="25"/>
  <c r="O130" i="25"/>
  <c r="T163" i="25"/>
  <c r="AE163" i="25"/>
  <c r="S163" i="25"/>
  <c r="AD163" i="25"/>
  <c r="R163" i="25"/>
  <c r="X130" i="25"/>
  <c r="AB163" i="25"/>
  <c r="P163" i="25"/>
  <c r="V130" i="25"/>
  <c r="Y163" i="25"/>
  <c r="M163" i="25"/>
  <c r="M182" i="25" s="1"/>
  <c r="M113" i="25" s="1"/>
  <c r="AE130" i="25"/>
  <c r="S130" i="25"/>
  <c r="AC163" i="25"/>
  <c r="R130" i="25"/>
  <c r="N99" i="25"/>
  <c r="AA163" i="25"/>
  <c r="X163" i="25"/>
  <c r="M130" i="25"/>
  <c r="M149" i="25" s="1"/>
  <c r="M112" i="25" s="1"/>
  <c r="W163" i="25"/>
  <c r="Q163" i="25"/>
  <c r="AD130" i="25"/>
  <c r="N163" i="25"/>
  <c r="Z130" i="25"/>
  <c r="U130" i="25"/>
  <c r="T130" i="25"/>
  <c r="N130" i="25"/>
  <c r="Y130" i="25"/>
  <c r="Z163" i="25"/>
  <c r="W130" i="25"/>
  <c r="O163" i="25"/>
  <c r="Q130" i="25"/>
  <c r="AC130" i="25"/>
  <c r="O97" i="25"/>
  <c r="O76" i="25"/>
  <c r="O55" i="25"/>
  <c r="O62" i="25"/>
  <c r="O78" i="23"/>
  <c r="O88" i="23" s="1"/>
  <c r="O63" i="23"/>
  <c r="U44" i="23"/>
  <c r="V44" i="23" s="1"/>
  <c r="O23" i="24"/>
  <c r="O30" i="24" s="1"/>
  <c r="M26" i="24"/>
  <c r="M28" i="24" s="1"/>
  <c r="M50" i="24" s="1"/>
  <c r="I91" i="24"/>
  <c r="O35" i="24"/>
  <c r="P21" i="24"/>
  <c r="P23" i="24" s="1"/>
  <c r="L36" i="24"/>
  <c r="L34" i="24" s="1"/>
  <c r="L60" i="24"/>
  <c r="L64" i="24"/>
  <c r="M48" i="23"/>
  <c r="M49" i="23" s="1"/>
  <c r="N88" i="23"/>
  <c r="N123" i="23"/>
  <c r="P73" i="23"/>
  <c r="O40" i="23"/>
  <c r="O65" i="23" s="1"/>
  <c r="I64" i="23"/>
  <c r="I75" i="23" s="1"/>
  <c r="H72" i="23"/>
  <c r="K62" i="23"/>
  <c r="K86" i="23" s="1"/>
  <c r="G121" i="23"/>
  <c r="G126" i="23" s="1"/>
  <c r="I74" i="24"/>
  <c r="I78" i="24" s="1"/>
  <c r="K68" i="23"/>
  <c r="K69" i="23" s="1"/>
  <c r="K87" i="23" s="1"/>
  <c r="L61" i="23"/>
  <c r="J134" i="23"/>
  <c r="K107" i="23" s="1"/>
  <c r="P39" i="23"/>
  <c r="P63" i="23" s="1"/>
  <c r="P38" i="23"/>
  <c r="P74" i="23" s="1"/>
  <c r="J70" i="24"/>
  <c r="J86" i="24" s="1"/>
  <c r="M22" i="24"/>
  <c r="M62" i="24" s="1"/>
  <c r="K57" i="24"/>
  <c r="K68" i="24" s="1"/>
  <c r="L50" i="24"/>
  <c r="L52" i="24" s="1"/>
  <c r="K52" i="24"/>
  <c r="J72" i="24"/>
  <c r="J104" i="24"/>
  <c r="P30" i="24"/>
  <c r="P51" i="24" s="1"/>
  <c r="Y156" i="24"/>
  <c r="M156" i="24"/>
  <c r="AE123" i="24"/>
  <c r="S123" i="24"/>
  <c r="X156" i="24"/>
  <c r="L156" i="24"/>
  <c r="W156" i="24"/>
  <c r="K156" i="24"/>
  <c r="K177" i="24" s="1"/>
  <c r="K108" i="24" s="1"/>
  <c r="AC123" i="24"/>
  <c r="Q123" i="24"/>
  <c r="V156" i="24"/>
  <c r="AB123" i="24"/>
  <c r="P123" i="24"/>
  <c r="T156" i="24"/>
  <c r="Z123" i="24"/>
  <c r="N123" i="24"/>
  <c r="AE156" i="24"/>
  <c r="S156" i="24"/>
  <c r="AD156" i="24"/>
  <c r="R156" i="24"/>
  <c r="AC156" i="24"/>
  <c r="Q156" i="24"/>
  <c r="W123" i="24"/>
  <c r="K123" i="24"/>
  <c r="K144" i="24" s="1"/>
  <c r="K107" i="24" s="1"/>
  <c r="Z156" i="24"/>
  <c r="N156" i="24"/>
  <c r="T123" i="24"/>
  <c r="AD123" i="24"/>
  <c r="AA123" i="24"/>
  <c r="L89" i="24"/>
  <c r="Y123" i="24"/>
  <c r="AB156" i="24"/>
  <c r="X123" i="24"/>
  <c r="AA156" i="24"/>
  <c r="V123" i="24"/>
  <c r="P156" i="24"/>
  <c r="R123" i="24"/>
  <c r="L123" i="24"/>
  <c r="U156" i="24"/>
  <c r="M123" i="24"/>
  <c r="O156" i="24"/>
  <c r="O123" i="24"/>
  <c r="U123" i="24"/>
  <c r="N25" i="24"/>
  <c r="N24" i="24"/>
  <c r="M87" i="24"/>
  <c r="M66" i="24"/>
  <c r="M31" i="24"/>
  <c r="M88" i="24"/>
  <c r="M32" i="24"/>
  <c r="K90" i="24"/>
  <c r="K76" i="24"/>
  <c r="N101" i="23"/>
  <c r="N79" i="23"/>
  <c r="N124" i="23" s="1"/>
  <c r="N80" i="23"/>
  <c r="N42" i="23"/>
  <c r="N47" i="23" s="1"/>
  <c r="M60" i="23"/>
  <c r="N122" i="23"/>
  <c r="I109" i="23"/>
  <c r="H113" i="23"/>
  <c r="L97" i="23"/>
  <c r="K94" i="23"/>
  <c r="K103" i="23" s="1"/>
  <c r="L50" i="23"/>
  <c r="L52" i="23" s="1"/>
  <c r="J89" i="23"/>
  <c r="J105" i="23" s="1"/>
  <c r="H121" i="23"/>
  <c r="O41" i="23"/>
  <c r="AC187" i="23"/>
  <c r="Q187" i="23"/>
  <c r="W154" i="23"/>
  <c r="AB187" i="23"/>
  <c r="P187" i="23"/>
  <c r="V154" i="23"/>
  <c r="AA187" i="23"/>
  <c r="O187" i="23"/>
  <c r="U154" i="23"/>
  <c r="Z187" i="23"/>
  <c r="N187" i="23"/>
  <c r="T154" i="23"/>
  <c r="X187" i="23"/>
  <c r="L187" i="23"/>
  <c r="L207" i="23" s="1"/>
  <c r="L138" i="23" s="1"/>
  <c r="AD154" i="23"/>
  <c r="R154" i="23"/>
  <c r="W187" i="23"/>
  <c r="AC154" i="23"/>
  <c r="Q154" i="23"/>
  <c r="V187" i="23"/>
  <c r="U187" i="23"/>
  <c r="AD187" i="23"/>
  <c r="R187" i="23"/>
  <c r="X154" i="23"/>
  <c r="L154" i="23"/>
  <c r="L174" i="23" s="1"/>
  <c r="L137" i="23" s="1"/>
  <c r="M111" i="23" s="1"/>
  <c r="T187" i="23"/>
  <c r="S187" i="23"/>
  <c r="AE154" i="23"/>
  <c r="M187" i="23"/>
  <c r="AB154" i="23"/>
  <c r="AA154" i="23"/>
  <c r="Z154" i="23"/>
  <c r="Y154" i="23"/>
  <c r="S154" i="23"/>
  <c r="N154" i="23"/>
  <c r="AE187" i="23"/>
  <c r="M154" i="23"/>
  <c r="Y187" i="23"/>
  <c r="P154" i="23"/>
  <c r="O154" i="23"/>
  <c r="Q23" i="23"/>
  <c r="L125" i="23"/>
  <c r="K101" i="25" l="1"/>
  <c r="O43" i="25"/>
  <c r="O44" i="25" s="1"/>
  <c r="O61" i="25" s="1"/>
  <c r="P70" i="25"/>
  <c r="Q23" i="20"/>
  <c r="P53" i="20"/>
  <c r="P39" i="20"/>
  <c r="O54" i="20"/>
  <c r="O52" i="20" s="1"/>
  <c r="B45" i="23"/>
  <c r="O96" i="23"/>
  <c r="B46" i="23"/>
  <c r="N26" i="24"/>
  <c r="N28" i="24" s="1"/>
  <c r="O123" i="23"/>
  <c r="M63" i="25"/>
  <c r="M80" i="25" s="1"/>
  <c r="L82" i="25"/>
  <c r="L84" i="25" s="1"/>
  <c r="L88" i="25" s="1"/>
  <c r="L109" i="25"/>
  <c r="L96" i="25"/>
  <c r="P97" i="25"/>
  <c r="P62" i="25"/>
  <c r="P76" i="25"/>
  <c r="P55" i="25"/>
  <c r="N86" i="25"/>
  <c r="N100" i="25"/>
  <c r="AB164" i="25"/>
  <c r="P164" i="25"/>
  <c r="V131" i="25"/>
  <c r="AA164" i="25"/>
  <c r="O164" i="25"/>
  <c r="U131" i="25"/>
  <c r="Z164" i="25"/>
  <c r="N164" i="25"/>
  <c r="N182" i="25" s="1"/>
  <c r="N113" i="25" s="1"/>
  <c r="Y164" i="25"/>
  <c r="X164" i="25"/>
  <c r="AD131" i="25"/>
  <c r="R131" i="25"/>
  <c r="V164" i="25"/>
  <c r="AB131" i="25"/>
  <c r="P131" i="25"/>
  <c r="AE164" i="25"/>
  <c r="S164" i="25"/>
  <c r="Y131" i="25"/>
  <c r="T131" i="25"/>
  <c r="O131" i="25"/>
  <c r="N131" i="25"/>
  <c r="N149" i="25" s="1"/>
  <c r="N112" i="25" s="1"/>
  <c r="AD164" i="25"/>
  <c r="W164" i="25"/>
  <c r="AC131" i="25"/>
  <c r="T164" i="25"/>
  <c r="AC164" i="25"/>
  <c r="U164" i="25"/>
  <c r="R164" i="25"/>
  <c r="Q164" i="25"/>
  <c r="AA131" i="25"/>
  <c r="S131" i="25"/>
  <c r="Z131" i="25"/>
  <c r="X131" i="25"/>
  <c r="W131" i="25"/>
  <c r="O99" i="25"/>
  <c r="AE131" i="25"/>
  <c r="Q131" i="25"/>
  <c r="R49" i="25"/>
  <c r="N50" i="25"/>
  <c r="N48" i="25" s="1"/>
  <c r="N71" i="25"/>
  <c r="N68" i="25" s="1"/>
  <c r="N78" i="25" s="1"/>
  <c r="O39" i="25"/>
  <c r="O73" i="25" s="1"/>
  <c r="Q41" i="25"/>
  <c r="Q42" i="25"/>
  <c r="Q54" i="25"/>
  <c r="Q56" i="25" s="1"/>
  <c r="Q98" i="25" s="1"/>
  <c r="N63" i="25"/>
  <c r="J91" i="24"/>
  <c r="O51" i="24"/>
  <c r="O59" i="24"/>
  <c r="P59" i="24" s="1"/>
  <c r="P35" i="24"/>
  <c r="Q21" i="24"/>
  <c r="R21" i="24" s="1"/>
  <c r="M36" i="24"/>
  <c r="M34" i="24" s="1"/>
  <c r="M60" i="24"/>
  <c r="M64" i="24"/>
  <c r="M50" i="23"/>
  <c r="M52" i="23" s="1"/>
  <c r="M85" i="23"/>
  <c r="N48" i="23"/>
  <c r="N49" i="23" s="1"/>
  <c r="I72" i="23"/>
  <c r="P40" i="23"/>
  <c r="P65" i="23" s="1"/>
  <c r="Q73" i="23"/>
  <c r="H126" i="23"/>
  <c r="J64" i="23"/>
  <c r="J75" i="23" s="1"/>
  <c r="L62" i="23"/>
  <c r="L86" i="23" s="1"/>
  <c r="K134" i="23"/>
  <c r="L107" i="23" s="1"/>
  <c r="P78" i="23"/>
  <c r="J74" i="24"/>
  <c r="J78" i="24" s="1"/>
  <c r="L68" i="23"/>
  <c r="L69" i="23" s="1"/>
  <c r="L87" i="23" s="1"/>
  <c r="M61" i="23"/>
  <c r="Q39" i="23"/>
  <c r="Q63" i="23" s="1"/>
  <c r="Q38" i="23"/>
  <c r="Q74" i="23" s="1"/>
  <c r="N60" i="23"/>
  <c r="K70" i="24"/>
  <c r="K86" i="24" s="1"/>
  <c r="N22" i="24"/>
  <c r="N62" i="24" s="1"/>
  <c r="L57" i="24"/>
  <c r="L68" i="24" s="1"/>
  <c r="L70" i="24" s="1"/>
  <c r="L86" i="24" s="1"/>
  <c r="L90" i="24"/>
  <c r="L76" i="24"/>
  <c r="K72" i="24"/>
  <c r="K104" i="24"/>
  <c r="N66" i="24"/>
  <c r="N31" i="24"/>
  <c r="N87" i="24"/>
  <c r="N88" i="24"/>
  <c r="N32" i="24"/>
  <c r="O25" i="24"/>
  <c r="O26" i="24" s="1"/>
  <c r="O28" i="24" s="1"/>
  <c r="O24" i="24"/>
  <c r="AC157" i="24"/>
  <c r="Q157" i="24"/>
  <c r="W124" i="24"/>
  <c r="AB157" i="24"/>
  <c r="P157" i="24"/>
  <c r="AA157" i="24"/>
  <c r="O157" i="24"/>
  <c r="U124" i="24"/>
  <c r="Z157" i="24"/>
  <c r="N157" i="24"/>
  <c r="T124" i="24"/>
  <c r="X157" i="24"/>
  <c r="L157" i="24"/>
  <c r="L177" i="24" s="1"/>
  <c r="L108" i="24" s="1"/>
  <c r="AD124" i="24"/>
  <c r="R124" i="24"/>
  <c r="W157" i="24"/>
  <c r="V157" i="24"/>
  <c r="U157" i="24"/>
  <c r="AA124" i="24"/>
  <c r="O124" i="24"/>
  <c r="AD157" i="24"/>
  <c r="R157" i="24"/>
  <c r="X124" i="24"/>
  <c r="L124" i="24"/>
  <c r="L144" i="24" s="1"/>
  <c r="L107" i="24" s="1"/>
  <c r="T157" i="24"/>
  <c r="M89" i="24"/>
  <c r="S157" i="24"/>
  <c r="AE124" i="24"/>
  <c r="M157" i="24"/>
  <c r="AC124" i="24"/>
  <c r="AB124" i="24"/>
  <c r="Z124" i="24"/>
  <c r="V124" i="24"/>
  <c r="P124" i="24"/>
  <c r="Y124" i="24"/>
  <c r="S124" i="24"/>
  <c r="Q124" i="24"/>
  <c r="N124" i="24"/>
  <c r="M124" i="24"/>
  <c r="AE157" i="24"/>
  <c r="Y157" i="24"/>
  <c r="N50" i="24"/>
  <c r="O101" i="23"/>
  <c r="O79" i="23"/>
  <c r="O124" i="23" s="1"/>
  <c r="O80" i="23"/>
  <c r="O42" i="23"/>
  <c r="O47" i="23" s="1"/>
  <c r="O122" i="23"/>
  <c r="J109" i="23"/>
  <c r="I113" i="23"/>
  <c r="L94" i="23"/>
  <c r="L103" i="23" s="1"/>
  <c r="M97" i="23"/>
  <c r="R23" i="23"/>
  <c r="K89" i="23"/>
  <c r="K105" i="23" s="1"/>
  <c r="P41" i="23"/>
  <c r="V188" i="23"/>
  <c r="AB155" i="23"/>
  <c r="P155" i="23"/>
  <c r="U188" i="23"/>
  <c r="AA155" i="23"/>
  <c r="O155" i="23"/>
  <c r="T188" i="23"/>
  <c r="Z155" i="23"/>
  <c r="N155" i="23"/>
  <c r="AE188" i="23"/>
  <c r="S188" i="23"/>
  <c r="Y155" i="23"/>
  <c r="M155" i="23"/>
  <c r="M174" i="23" s="1"/>
  <c r="M137" i="23" s="1"/>
  <c r="N111" i="23" s="1"/>
  <c r="AC188" i="23"/>
  <c r="Q188" i="23"/>
  <c r="W155" i="23"/>
  <c r="AB188" i="23"/>
  <c r="P188" i="23"/>
  <c r="V155" i="23"/>
  <c r="AA188" i="23"/>
  <c r="O188" i="23"/>
  <c r="Z188" i="23"/>
  <c r="N188" i="23"/>
  <c r="W188" i="23"/>
  <c r="AC155" i="23"/>
  <c r="Q155" i="23"/>
  <c r="R155" i="23"/>
  <c r="AD188" i="23"/>
  <c r="Y188" i="23"/>
  <c r="AE155" i="23"/>
  <c r="M188" i="23"/>
  <c r="M207" i="23" s="1"/>
  <c r="M138" i="23" s="1"/>
  <c r="U155" i="23"/>
  <c r="T155" i="23"/>
  <c r="R188" i="23"/>
  <c r="AD155" i="23"/>
  <c r="X155" i="23"/>
  <c r="S155" i="23"/>
  <c r="X188" i="23"/>
  <c r="M125" i="23"/>
  <c r="I121" i="23"/>
  <c r="L101" i="25" l="1"/>
  <c r="P43" i="25"/>
  <c r="P44" i="25" s="1"/>
  <c r="P61" i="25" s="1"/>
  <c r="Q53" i="20"/>
  <c r="R23" i="20"/>
  <c r="Q70" i="25"/>
  <c r="Q39" i="20"/>
  <c r="P54" i="20"/>
  <c r="P52" i="20" s="1"/>
  <c r="P96" i="23"/>
  <c r="S21" i="24"/>
  <c r="R35" i="24"/>
  <c r="R23" i="24"/>
  <c r="O71" i="25"/>
  <c r="O68" i="25" s="1"/>
  <c r="O78" i="25" s="1"/>
  <c r="O50" i="25"/>
  <c r="O48" i="25" s="1"/>
  <c r="P39" i="25"/>
  <c r="P73" i="25" s="1"/>
  <c r="O86" i="25"/>
  <c r="O100" i="25"/>
  <c r="M96" i="25"/>
  <c r="W165" i="25"/>
  <c r="AC132" i="25"/>
  <c r="Q132" i="25"/>
  <c r="V165" i="25"/>
  <c r="AB132" i="25"/>
  <c r="P132" i="25"/>
  <c r="U165" i="25"/>
  <c r="T165" i="25"/>
  <c r="AE165" i="25"/>
  <c r="S165" i="25"/>
  <c r="Y132" i="25"/>
  <c r="AC165" i="25"/>
  <c r="Q165" i="25"/>
  <c r="W132" i="25"/>
  <c r="Z165" i="25"/>
  <c r="T132" i="25"/>
  <c r="Y165" i="25"/>
  <c r="X132" i="25"/>
  <c r="X165" i="25"/>
  <c r="P165" i="25"/>
  <c r="S132" i="25"/>
  <c r="O165" i="25"/>
  <c r="O182" i="25" s="1"/>
  <c r="O113" i="25" s="1"/>
  <c r="R132" i="25"/>
  <c r="O132" i="25"/>
  <c r="O149" i="25" s="1"/>
  <c r="O112" i="25" s="1"/>
  <c r="AD165" i="25"/>
  <c r="V132" i="25"/>
  <c r="U132" i="25"/>
  <c r="P99" i="25"/>
  <c r="R165" i="25"/>
  <c r="AE132" i="25"/>
  <c r="AD132" i="25"/>
  <c r="AA132" i="25"/>
  <c r="Z132" i="25"/>
  <c r="AB165" i="25"/>
  <c r="AA165" i="25"/>
  <c r="M82" i="25"/>
  <c r="M84" i="25" s="1"/>
  <c r="M88" i="25" s="1"/>
  <c r="M109" i="25"/>
  <c r="N80" i="25"/>
  <c r="S49" i="25"/>
  <c r="R54" i="25"/>
  <c r="R56" i="25" s="1"/>
  <c r="R98" i="25" s="1"/>
  <c r="R41" i="25"/>
  <c r="R42" i="25"/>
  <c r="Q97" i="25"/>
  <c r="Q55" i="25"/>
  <c r="Q62" i="25"/>
  <c r="Q76" i="25"/>
  <c r="K91" i="24"/>
  <c r="L91" i="24" s="1"/>
  <c r="Q35" i="24"/>
  <c r="Q23" i="24"/>
  <c r="Q30" i="24" s="1"/>
  <c r="Q51" i="24" s="1"/>
  <c r="N36" i="24"/>
  <c r="N34" i="24" s="1"/>
  <c r="N60" i="24"/>
  <c r="N64" i="24"/>
  <c r="N50" i="23"/>
  <c r="N52" i="23" s="1"/>
  <c r="N85" i="23"/>
  <c r="O48" i="23"/>
  <c r="O49" i="23" s="1"/>
  <c r="P88" i="23"/>
  <c r="P123" i="23"/>
  <c r="J72" i="23"/>
  <c r="R73" i="23"/>
  <c r="Q40" i="23"/>
  <c r="L134" i="23"/>
  <c r="M107" i="23" s="1"/>
  <c r="I126" i="23"/>
  <c r="K64" i="23"/>
  <c r="K75" i="23" s="1"/>
  <c r="M62" i="23"/>
  <c r="M86" i="23" s="1"/>
  <c r="M68" i="23"/>
  <c r="M69" i="23" s="1"/>
  <c r="M87" i="23" s="1"/>
  <c r="R39" i="23"/>
  <c r="R63" i="23" s="1"/>
  <c r="Q78" i="23"/>
  <c r="K74" i="24"/>
  <c r="K78" i="24" s="1"/>
  <c r="N61" i="23"/>
  <c r="O60" i="23"/>
  <c r="R38" i="23"/>
  <c r="R74" i="23" s="1"/>
  <c r="O22" i="24"/>
  <c r="O62" i="24" s="1"/>
  <c r="M57" i="24"/>
  <c r="M68" i="24" s="1"/>
  <c r="M52" i="24"/>
  <c r="P24" i="24"/>
  <c r="P25" i="24"/>
  <c r="P26" i="24" s="1"/>
  <c r="P28" i="24" s="1"/>
  <c r="L72" i="24"/>
  <c r="L74" i="24" s="1"/>
  <c r="L78" i="24" s="1"/>
  <c r="L104" i="24"/>
  <c r="O88" i="24"/>
  <c r="O87" i="24"/>
  <c r="O32" i="24"/>
  <c r="O31" i="24"/>
  <c r="O66" i="24"/>
  <c r="N52" i="24"/>
  <c r="V158" i="24"/>
  <c r="AB125" i="24"/>
  <c r="P125" i="24"/>
  <c r="U158" i="24"/>
  <c r="T158" i="24"/>
  <c r="Z125" i="24"/>
  <c r="N125" i="24"/>
  <c r="AE158" i="24"/>
  <c r="S158" i="24"/>
  <c r="Y125" i="24"/>
  <c r="M125" i="24"/>
  <c r="M144" i="24" s="1"/>
  <c r="M107" i="24" s="1"/>
  <c r="AC158" i="24"/>
  <c r="Q158" i="24"/>
  <c r="W125" i="24"/>
  <c r="AB158" i="24"/>
  <c r="P158" i="24"/>
  <c r="AA158" i="24"/>
  <c r="O158" i="24"/>
  <c r="Z158" i="24"/>
  <c r="N158" i="24"/>
  <c r="T125" i="24"/>
  <c r="W158" i="24"/>
  <c r="AC125" i="24"/>
  <c r="Q125" i="24"/>
  <c r="O125" i="24"/>
  <c r="AE125" i="24"/>
  <c r="Y158" i="24"/>
  <c r="AA125" i="24"/>
  <c r="M158" i="24"/>
  <c r="M177" i="24" s="1"/>
  <c r="M108" i="24" s="1"/>
  <c r="U125" i="24"/>
  <c r="AD125" i="24"/>
  <c r="X125" i="24"/>
  <c r="V125" i="24"/>
  <c r="S125" i="24"/>
  <c r="R125" i="24"/>
  <c r="N89" i="24"/>
  <c r="AD158" i="24"/>
  <c r="X158" i="24"/>
  <c r="R158" i="24"/>
  <c r="R30" i="24"/>
  <c r="R51" i="24" s="1"/>
  <c r="M90" i="24"/>
  <c r="M76" i="24"/>
  <c r="P101" i="23"/>
  <c r="P79" i="23"/>
  <c r="P124" i="23" s="1"/>
  <c r="P80" i="23"/>
  <c r="P42" i="23"/>
  <c r="P47" i="23" s="1"/>
  <c r="P48" i="23" s="1"/>
  <c r="P122" i="23"/>
  <c r="K109" i="23"/>
  <c r="K113" i="23" s="1"/>
  <c r="J113" i="23"/>
  <c r="N97" i="23"/>
  <c r="J121" i="23"/>
  <c r="M94" i="23"/>
  <c r="M103" i="23" s="1"/>
  <c r="N125" i="23"/>
  <c r="Q41" i="23"/>
  <c r="S23" i="23"/>
  <c r="L89" i="23"/>
  <c r="L105" i="23" s="1"/>
  <c r="AB189" i="23"/>
  <c r="P189" i="23"/>
  <c r="V156" i="23"/>
  <c r="AA189" i="23"/>
  <c r="O189" i="23"/>
  <c r="U156" i="23"/>
  <c r="Z189" i="23"/>
  <c r="N189" i="23"/>
  <c r="N207" i="23" s="1"/>
  <c r="N138" i="23" s="1"/>
  <c r="T156" i="23"/>
  <c r="Y189" i="23"/>
  <c r="AE156" i="23"/>
  <c r="S156" i="23"/>
  <c r="W189" i="23"/>
  <c r="AC156" i="23"/>
  <c r="Q156" i="23"/>
  <c r="V189" i="23"/>
  <c r="AB156" i="23"/>
  <c r="P156" i="23"/>
  <c r="U189" i="23"/>
  <c r="T189" i="23"/>
  <c r="AC189" i="23"/>
  <c r="Q189" i="23"/>
  <c r="W156" i="23"/>
  <c r="AE189" i="23"/>
  <c r="Z156" i="23"/>
  <c r="AD189" i="23"/>
  <c r="Y156" i="23"/>
  <c r="X189" i="23"/>
  <c r="X156" i="23"/>
  <c r="S189" i="23"/>
  <c r="R156" i="23"/>
  <c r="R189" i="23"/>
  <c r="O156" i="23"/>
  <c r="N156" i="23"/>
  <c r="N174" i="23" s="1"/>
  <c r="N137" i="23" s="1"/>
  <c r="O111" i="23" s="1"/>
  <c r="AD156" i="23"/>
  <c r="AA156" i="23"/>
  <c r="M101" i="25" l="1"/>
  <c r="Q43" i="25"/>
  <c r="Q44" i="25" s="1"/>
  <c r="Q61" i="25" s="1"/>
  <c r="S23" i="20"/>
  <c r="R53" i="20"/>
  <c r="R70" i="25"/>
  <c r="R39" i="20"/>
  <c r="Q54" i="20"/>
  <c r="Q52" i="20" s="1"/>
  <c r="Q96" i="23"/>
  <c r="T21" i="24"/>
  <c r="S23" i="24"/>
  <c r="S35" i="24"/>
  <c r="O63" i="25"/>
  <c r="O80" i="25" s="1"/>
  <c r="P71" i="25"/>
  <c r="P68" i="25" s="1"/>
  <c r="P78" i="25" s="1"/>
  <c r="P50" i="25"/>
  <c r="P48" i="25" s="1"/>
  <c r="Q39" i="25"/>
  <c r="Q73" i="25" s="1"/>
  <c r="N96" i="25"/>
  <c r="N82" i="25"/>
  <c r="N84" i="25" s="1"/>
  <c r="N88" i="25" s="1"/>
  <c r="N109" i="25"/>
  <c r="P100" i="25"/>
  <c r="P86" i="25"/>
  <c r="R76" i="25"/>
  <c r="R97" i="25"/>
  <c r="R55" i="25"/>
  <c r="R62" i="25"/>
  <c r="T49" i="25"/>
  <c r="S54" i="25"/>
  <c r="S56" i="25" s="1"/>
  <c r="S98" i="25" s="1"/>
  <c r="S41" i="25"/>
  <c r="S42" i="25"/>
  <c r="AE166" i="25"/>
  <c r="S166" i="25"/>
  <c r="Y133" i="25"/>
  <c r="AD166" i="25"/>
  <c r="R166" i="25"/>
  <c r="X133" i="25"/>
  <c r="AC166" i="25"/>
  <c r="Q166" i="25"/>
  <c r="AB166" i="25"/>
  <c r="P166" i="25"/>
  <c r="P182" i="25" s="1"/>
  <c r="P113" i="25" s="1"/>
  <c r="AA166" i="25"/>
  <c r="U133" i="25"/>
  <c r="Y166" i="25"/>
  <c r="AE133" i="25"/>
  <c r="S133" i="25"/>
  <c r="V166" i="25"/>
  <c r="AB133" i="25"/>
  <c r="P133" i="25"/>
  <c r="P149" i="25" s="1"/>
  <c r="P112" i="25" s="1"/>
  <c r="AC133" i="25"/>
  <c r="W133" i="25"/>
  <c r="Z166" i="25"/>
  <c r="V133" i="25"/>
  <c r="X166" i="25"/>
  <c r="T133" i="25"/>
  <c r="U166" i="25"/>
  <c r="Q133" i="25"/>
  <c r="W166" i="25"/>
  <c r="R133" i="25"/>
  <c r="AA133" i="25"/>
  <c r="Z133" i="25"/>
  <c r="Q99" i="25"/>
  <c r="T166" i="25"/>
  <c r="AD133" i="25"/>
  <c r="Q59" i="24"/>
  <c r="R59" i="24"/>
  <c r="O36" i="24"/>
  <c r="O34" i="24" s="1"/>
  <c r="O60" i="24"/>
  <c r="O64" i="24"/>
  <c r="N57" i="24"/>
  <c r="N68" i="24" s="1"/>
  <c r="N70" i="24" s="1"/>
  <c r="O85" i="23"/>
  <c r="O50" i="23"/>
  <c r="O52" i="23" s="1"/>
  <c r="Q65" i="23"/>
  <c r="M134" i="23"/>
  <c r="N107" i="23" s="1"/>
  <c r="Q88" i="23"/>
  <c r="Q123" i="23"/>
  <c r="K72" i="23"/>
  <c r="S73" i="23"/>
  <c r="J126" i="23"/>
  <c r="R78" i="23"/>
  <c r="R40" i="23"/>
  <c r="L64" i="23"/>
  <c r="L75" i="23" s="1"/>
  <c r="N62" i="23"/>
  <c r="N86" i="23" s="1"/>
  <c r="N68" i="23"/>
  <c r="N69" i="23" s="1"/>
  <c r="N87" i="23" s="1"/>
  <c r="S39" i="23"/>
  <c r="S63" i="23" s="1"/>
  <c r="O61" i="23"/>
  <c r="S38" i="23"/>
  <c r="S74" i="23" s="1"/>
  <c r="M70" i="24"/>
  <c r="M86" i="24" s="1"/>
  <c r="M91" i="24" s="1"/>
  <c r="P22" i="24"/>
  <c r="P62" i="24" s="1"/>
  <c r="P88" i="24"/>
  <c r="P32" i="24"/>
  <c r="P87" i="24"/>
  <c r="P31" i="24"/>
  <c r="P66" i="24"/>
  <c r="N76" i="24"/>
  <c r="N90" i="24"/>
  <c r="O50" i="24"/>
  <c r="S30" i="24"/>
  <c r="S51" i="24" s="1"/>
  <c r="M72" i="24"/>
  <c r="M104" i="24"/>
  <c r="Q24" i="24"/>
  <c r="Q25" i="24"/>
  <c r="Q26" i="24" s="1"/>
  <c r="Q28" i="24" s="1"/>
  <c r="AB159" i="24"/>
  <c r="P159" i="24"/>
  <c r="V126" i="24"/>
  <c r="AA159" i="24"/>
  <c r="O159" i="24"/>
  <c r="Z159" i="24"/>
  <c r="N159" i="24"/>
  <c r="N177" i="24" s="1"/>
  <c r="N108" i="24" s="1"/>
  <c r="T126" i="24"/>
  <c r="Y159" i="24"/>
  <c r="AE126" i="24"/>
  <c r="S126" i="24"/>
  <c r="W159" i="24"/>
  <c r="AC126" i="24"/>
  <c r="Q126" i="24"/>
  <c r="V159" i="24"/>
  <c r="U159" i="24"/>
  <c r="T159" i="24"/>
  <c r="Z126" i="24"/>
  <c r="N126" i="24"/>
  <c r="N144" i="24" s="1"/>
  <c r="N107" i="24" s="1"/>
  <c r="AC159" i="24"/>
  <c r="Q159" i="24"/>
  <c r="W126" i="24"/>
  <c r="AE159" i="24"/>
  <c r="U126" i="24"/>
  <c r="AD159" i="24"/>
  <c r="R126" i="24"/>
  <c r="X159" i="24"/>
  <c r="P126" i="24"/>
  <c r="S159" i="24"/>
  <c r="O126" i="24"/>
  <c r="R159" i="24"/>
  <c r="AA126" i="24"/>
  <c r="AD126" i="24"/>
  <c r="AB126" i="24"/>
  <c r="O89" i="24"/>
  <c r="Y126" i="24"/>
  <c r="X126" i="24"/>
  <c r="Q101" i="23"/>
  <c r="Q80" i="23"/>
  <c r="Q79" i="23"/>
  <c r="Q124" i="23" s="1"/>
  <c r="Q42" i="23"/>
  <c r="Q47" i="23" s="1"/>
  <c r="Q48" i="23" s="1"/>
  <c r="P60" i="23"/>
  <c r="Q122" i="23"/>
  <c r="L109" i="23"/>
  <c r="O97" i="23"/>
  <c r="N94" i="23"/>
  <c r="N103" i="23" s="1"/>
  <c r="P49" i="23"/>
  <c r="P85" i="23" s="1"/>
  <c r="R41" i="23"/>
  <c r="K121" i="23"/>
  <c r="O125" i="23"/>
  <c r="W190" i="23"/>
  <c r="AC157" i="23"/>
  <c r="Q157" i="23"/>
  <c r="V190" i="23"/>
  <c r="AB157" i="23"/>
  <c r="P157" i="23"/>
  <c r="U190" i="23"/>
  <c r="AA157" i="23"/>
  <c r="O157" i="23"/>
  <c r="O174" i="23" s="1"/>
  <c r="O137" i="23" s="1"/>
  <c r="P111" i="23" s="1"/>
  <c r="T190" i="23"/>
  <c r="Z157" i="23"/>
  <c r="AD190" i="23"/>
  <c r="R190" i="23"/>
  <c r="X157" i="23"/>
  <c r="AC190" i="23"/>
  <c r="Q190" i="23"/>
  <c r="W157" i="23"/>
  <c r="AB190" i="23"/>
  <c r="P190" i="23"/>
  <c r="AA190" i="23"/>
  <c r="O190" i="23"/>
  <c r="O207" i="23" s="1"/>
  <c r="O138" i="23" s="1"/>
  <c r="X190" i="23"/>
  <c r="AD157" i="23"/>
  <c r="R157" i="23"/>
  <c r="AE157" i="23"/>
  <c r="Y157" i="23"/>
  <c r="V157" i="23"/>
  <c r="Z190" i="23"/>
  <c r="S157" i="23"/>
  <c r="Y190" i="23"/>
  <c r="T157" i="23"/>
  <c r="AE190" i="23"/>
  <c r="S190" i="23"/>
  <c r="U157" i="23"/>
  <c r="M89" i="23"/>
  <c r="M105" i="23" s="1"/>
  <c r="T23" i="23"/>
  <c r="N101" i="25" l="1"/>
  <c r="R43" i="25"/>
  <c r="R44" i="25" s="1"/>
  <c r="R61" i="25" s="1"/>
  <c r="T23" i="20"/>
  <c r="S53" i="20"/>
  <c r="S70" i="25"/>
  <c r="S39" i="20"/>
  <c r="R54" i="20"/>
  <c r="R52" i="20" s="1"/>
  <c r="R96" i="23"/>
  <c r="U21" i="24"/>
  <c r="T35" i="24"/>
  <c r="T23" i="24"/>
  <c r="O96" i="25"/>
  <c r="O101" i="25" s="1"/>
  <c r="T54" i="25"/>
  <c r="T56" i="25" s="1"/>
  <c r="T98" i="25" s="1"/>
  <c r="T41" i="25"/>
  <c r="T42" i="25"/>
  <c r="Q100" i="25"/>
  <c r="Q86" i="25"/>
  <c r="U49" i="25"/>
  <c r="S97" i="25"/>
  <c r="S62" i="25"/>
  <c r="S55" i="25"/>
  <c r="S76" i="25"/>
  <c r="Q71" i="25"/>
  <c r="Q68" i="25" s="1"/>
  <c r="Q78" i="25" s="1"/>
  <c r="Q50" i="25"/>
  <c r="Q48" i="25" s="1"/>
  <c r="R39" i="25"/>
  <c r="R73" i="25" s="1"/>
  <c r="P63" i="25"/>
  <c r="P80" i="25" s="1"/>
  <c r="AB167" i="25"/>
  <c r="V134" i="25"/>
  <c r="AA167" i="25"/>
  <c r="U134" i="25"/>
  <c r="Z167" i="25"/>
  <c r="Y167" i="25"/>
  <c r="X167" i="25"/>
  <c r="AD134" i="25"/>
  <c r="R134" i="25"/>
  <c r="V167" i="25"/>
  <c r="AB134" i="25"/>
  <c r="AE167" i="25"/>
  <c r="S167" i="25"/>
  <c r="Y134" i="25"/>
  <c r="U167" i="25"/>
  <c r="T167" i="25"/>
  <c r="R167" i="25"/>
  <c r="Q167" i="25"/>
  <c r="Q182" i="25" s="1"/>
  <c r="Q113" i="25" s="1"/>
  <c r="AC134" i="25"/>
  <c r="AA134" i="25"/>
  <c r="Z134" i="25"/>
  <c r="W134" i="25"/>
  <c r="AD167" i="25"/>
  <c r="X134" i="25"/>
  <c r="T134" i="25"/>
  <c r="R99" i="25"/>
  <c r="Q134" i="25"/>
  <c r="Q149" i="25" s="1"/>
  <c r="Q112" i="25" s="1"/>
  <c r="AC167" i="25"/>
  <c r="W167" i="25"/>
  <c r="AE134" i="25"/>
  <c r="S134" i="25"/>
  <c r="O82" i="25"/>
  <c r="O84" i="25" s="1"/>
  <c r="O88" i="25" s="1"/>
  <c r="O109" i="25"/>
  <c r="S59" i="24"/>
  <c r="P36" i="24"/>
  <c r="P34" i="24" s="1"/>
  <c r="P60" i="24"/>
  <c r="P64" i="24"/>
  <c r="M74" i="24"/>
  <c r="M78" i="24" s="1"/>
  <c r="N134" i="23"/>
  <c r="O107" i="23" s="1"/>
  <c r="R65" i="23"/>
  <c r="R88" i="23"/>
  <c r="R123" i="23"/>
  <c r="L72" i="23"/>
  <c r="K126" i="23"/>
  <c r="S40" i="23"/>
  <c r="S65" i="23" s="1"/>
  <c r="T73" i="23"/>
  <c r="S78" i="23"/>
  <c r="M64" i="23"/>
  <c r="M75" i="23" s="1"/>
  <c r="O62" i="23"/>
  <c r="O86" i="23" s="1"/>
  <c r="T39" i="23"/>
  <c r="T63" i="23" s="1"/>
  <c r="O68" i="23"/>
  <c r="O69" i="23" s="1"/>
  <c r="O87" i="23" s="1"/>
  <c r="P61" i="23"/>
  <c r="R42" i="23"/>
  <c r="R47" i="23" s="1"/>
  <c r="R48" i="23" s="1"/>
  <c r="T38" i="23"/>
  <c r="T74" i="23" s="1"/>
  <c r="Q22" i="24"/>
  <c r="Q62" i="24" s="1"/>
  <c r="O57" i="24"/>
  <c r="O68" i="24" s="1"/>
  <c r="O52" i="24"/>
  <c r="T30" i="24"/>
  <c r="T51" i="24" s="1"/>
  <c r="O76" i="24"/>
  <c r="O90" i="24"/>
  <c r="W160" i="24"/>
  <c r="AC127" i="24"/>
  <c r="Q127" i="24"/>
  <c r="V160" i="24"/>
  <c r="U160" i="24"/>
  <c r="AA127" i="24"/>
  <c r="O127" i="24"/>
  <c r="O144" i="24" s="1"/>
  <c r="O107" i="24" s="1"/>
  <c r="T160" i="24"/>
  <c r="Z127" i="24"/>
  <c r="AD160" i="24"/>
  <c r="R160" i="24"/>
  <c r="X127" i="24"/>
  <c r="AC160" i="24"/>
  <c r="Q160" i="24"/>
  <c r="AB160" i="24"/>
  <c r="P160" i="24"/>
  <c r="AA160" i="24"/>
  <c r="O160" i="24"/>
  <c r="O177" i="24" s="1"/>
  <c r="O108" i="24" s="1"/>
  <c r="U127" i="24"/>
  <c r="X160" i="24"/>
  <c r="AD127" i="24"/>
  <c r="R127" i="24"/>
  <c r="AB127" i="24"/>
  <c r="Y127" i="24"/>
  <c r="W127" i="24"/>
  <c r="V127" i="24"/>
  <c r="T127" i="24"/>
  <c r="P127" i="24"/>
  <c r="Z160" i="24"/>
  <c r="P89" i="24"/>
  <c r="AE160" i="24"/>
  <c r="Y160" i="24"/>
  <c r="S160" i="24"/>
  <c r="AE127" i="24"/>
  <c r="S127" i="24"/>
  <c r="R24" i="24"/>
  <c r="R25" i="24"/>
  <c r="R26" i="24" s="1"/>
  <c r="R28" i="24" s="1"/>
  <c r="N86" i="24"/>
  <c r="N91" i="24" s="1"/>
  <c r="Q88" i="24"/>
  <c r="Q87" i="24"/>
  <c r="Q66" i="24"/>
  <c r="Q31" i="24"/>
  <c r="Q32" i="24"/>
  <c r="N72" i="24"/>
  <c r="N74" i="24" s="1"/>
  <c r="N78" i="24" s="1"/>
  <c r="N104" i="24"/>
  <c r="P50" i="24"/>
  <c r="R101" i="23"/>
  <c r="R80" i="23"/>
  <c r="R79" i="23"/>
  <c r="R124" i="23" s="1"/>
  <c r="R122" i="23"/>
  <c r="M109" i="23"/>
  <c r="M113" i="23" s="1"/>
  <c r="L113" i="23"/>
  <c r="O94" i="23"/>
  <c r="O103" i="23" s="1"/>
  <c r="P97" i="23"/>
  <c r="Q60" i="23"/>
  <c r="Q49" i="23"/>
  <c r="Q85" i="23" s="1"/>
  <c r="P50" i="23"/>
  <c r="P52" i="23" s="1"/>
  <c r="N89" i="23"/>
  <c r="N105" i="23" s="1"/>
  <c r="P125" i="23"/>
  <c r="S41" i="23"/>
  <c r="AE191" i="23"/>
  <c r="S191" i="23"/>
  <c r="Y158" i="23"/>
  <c r="AD191" i="23"/>
  <c r="R191" i="23"/>
  <c r="X158" i="23"/>
  <c r="AC191" i="23"/>
  <c r="Q191" i="23"/>
  <c r="W158" i="23"/>
  <c r="AB191" i="23"/>
  <c r="P191" i="23"/>
  <c r="P207" i="23" s="1"/>
  <c r="P138" i="23" s="1"/>
  <c r="V158" i="23"/>
  <c r="Z191" i="23"/>
  <c r="T158" i="23"/>
  <c r="Y191" i="23"/>
  <c r="AE158" i="23"/>
  <c r="S158" i="23"/>
  <c r="X191" i="23"/>
  <c r="W191" i="23"/>
  <c r="T191" i="23"/>
  <c r="Z158" i="23"/>
  <c r="U158" i="23"/>
  <c r="R158" i="23"/>
  <c r="Q158" i="23"/>
  <c r="P158" i="23"/>
  <c r="P174" i="23" s="1"/>
  <c r="P137" i="23" s="1"/>
  <c r="Q111" i="23" s="1"/>
  <c r="AA191" i="23"/>
  <c r="V191" i="23"/>
  <c r="AC158" i="23"/>
  <c r="AB158" i="23"/>
  <c r="AD158" i="23"/>
  <c r="AA158" i="23"/>
  <c r="U191" i="23"/>
  <c r="U23" i="23"/>
  <c r="S43" i="25" l="1"/>
  <c r="S44" i="25" s="1"/>
  <c r="S61" i="25" s="1"/>
  <c r="U23" i="20"/>
  <c r="T53" i="20"/>
  <c r="T70" i="25"/>
  <c r="T39" i="20"/>
  <c r="S54" i="20"/>
  <c r="S52" i="20" s="1"/>
  <c r="O134" i="23"/>
  <c r="P107" i="23" s="1"/>
  <c r="S96" i="23"/>
  <c r="V21" i="24"/>
  <c r="U23" i="24"/>
  <c r="U35" i="24"/>
  <c r="P96" i="25"/>
  <c r="P101" i="25" s="1"/>
  <c r="P82" i="25"/>
  <c r="P84" i="25" s="1"/>
  <c r="P88" i="25" s="1"/>
  <c r="P109" i="25"/>
  <c r="Q63" i="25"/>
  <c r="Q80" i="25" s="1"/>
  <c r="V49" i="25"/>
  <c r="U54" i="25"/>
  <c r="U56" i="25" s="1"/>
  <c r="U98" i="25" s="1"/>
  <c r="U42" i="25"/>
  <c r="U41" i="25"/>
  <c r="T76" i="25"/>
  <c r="T97" i="25"/>
  <c r="T55" i="25"/>
  <c r="T62" i="25"/>
  <c r="Z168" i="25"/>
  <c r="T135" i="25"/>
  <c r="Y168" i="25"/>
  <c r="AE135" i="25"/>
  <c r="S135" i="25"/>
  <c r="X168" i="25"/>
  <c r="W168" i="25"/>
  <c r="V168" i="25"/>
  <c r="AB135" i="25"/>
  <c r="T168" i="25"/>
  <c r="Z135" i="25"/>
  <c r="AE168" i="25"/>
  <c r="S168" i="25"/>
  <c r="AC168" i="25"/>
  <c r="W135" i="25"/>
  <c r="U135" i="25"/>
  <c r="AD168" i="25"/>
  <c r="AB168" i="25"/>
  <c r="U168" i="25"/>
  <c r="AC135" i="25"/>
  <c r="Y135" i="25"/>
  <c r="S99" i="25"/>
  <c r="AA168" i="25"/>
  <c r="R168" i="25"/>
  <c r="R182" i="25" s="1"/>
  <c r="R113" i="25" s="1"/>
  <c r="AA135" i="25"/>
  <c r="AD135" i="25"/>
  <c r="V135" i="25"/>
  <c r="R135" i="25"/>
  <c r="R149" i="25" s="1"/>
  <c r="R112" i="25" s="1"/>
  <c r="X135" i="25"/>
  <c r="R50" i="25"/>
  <c r="R48" i="25" s="1"/>
  <c r="R71" i="25"/>
  <c r="R68" i="25" s="1"/>
  <c r="R78" i="25" s="1"/>
  <c r="S39" i="25"/>
  <c r="S73" i="25" s="1"/>
  <c r="R100" i="25"/>
  <c r="R86" i="25"/>
  <c r="T59" i="24"/>
  <c r="Q36" i="24"/>
  <c r="Q34" i="24" s="1"/>
  <c r="Q60" i="24"/>
  <c r="Q64" i="24"/>
  <c r="S88" i="23"/>
  <c r="S123" i="23"/>
  <c r="M72" i="23"/>
  <c r="U73" i="23"/>
  <c r="T40" i="23"/>
  <c r="T65" i="23" s="1"/>
  <c r="S42" i="23"/>
  <c r="S47" i="23" s="1"/>
  <c r="S48" i="23" s="1"/>
  <c r="N64" i="23"/>
  <c r="N75" i="23" s="1"/>
  <c r="P62" i="23"/>
  <c r="P86" i="23" s="1"/>
  <c r="T78" i="23"/>
  <c r="U39" i="23"/>
  <c r="U63" i="23" s="1"/>
  <c r="P134" i="23"/>
  <c r="P68" i="23"/>
  <c r="P69" i="23" s="1"/>
  <c r="P87" i="23" s="1"/>
  <c r="Q61" i="23"/>
  <c r="U38" i="23"/>
  <c r="U74" i="23" s="1"/>
  <c r="O70" i="24"/>
  <c r="O86" i="24" s="1"/>
  <c r="O91" i="24" s="1"/>
  <c r="R22" i="24"/>
  <c r="R62" i="24" s="1"/>
  <c r="P57" i="24"/>
  <c r="P68" i="24" s="1"/>
  <c r="P52" i="24"/>
  <c r="AE161" i="24"/>
  <c r="S161" i="24"/>
  <c r="Y128" i="24"/>
  <c r="AD161" i="24"/>
  <c r="R161" i="24"/>
  <c r="AC161" i="24"/>
  <c r="Q161" i="24"/>
  <c r="W128" i="24"/>
  <c r="AB161" i="24"/>
  <c r="P161" i="24"/>
  <c r="P177" i="24" s="1"/>
  <c r="P108" i="24" s="1"/>
  <c r="V128" i="24"/>
  <c r="Z161" i="24"/>
  <c r="T128" i="24"/>
  <c r="Y161" i="24"/>
  <c r="X161" i="24"/>
  <c r="W161" i="24"/>
  <c r="AC128" i="24"/>
  <c r="Q128" i="24"/>
  <c r="T161" i="24"/>
  <c r="Z128" i="24"/>
  <c r="AE128" i="24"/>
  <c r="AD128" i="24"/>
  <c r="AB128" i="24"/>
  <c r="V161" i="24"/>
  <c r="X128" i="24"/>
  <c r="R128" i="24"/>
  <c r="AA161" i="24"/>
  <c r="AA128" i="24"/>
  <c r="Q89" i="24"/>
  <c r="U161" i="24"/>
  <c r="U128" i="24"/>
  <c r="S128" i="24"/>
  <c r="P128" i="24"/>
  <c r="P144" i="24" s="1"/>
  <c r="P107" i="24" s="1"/>
  <c r="S24" i="24"/>
  <c r="S25" i="24"/>
  <c r="S26" i="24" s="1"/>
  <c r="S28" i="24" s="1"/>
  <c r="O72" i="24"/>
  <c r="O104" i="24"/>
  <c r="R88" i="24"/>
  <c r="R32" i="24"/>
  <c r="R66" i="24"/>
  <c r="R31" i="24"/>
  <c r="R87" i="24"/>
  <c r="Q50" i="24"/>
  <c r="P76" i="24"/>
  <c r="P90" i="24"/>
  <c r="U30" i="24"/>
  <c r="U51" i="24" s="1"/>
  <c r="S101" i="23"/>
  <c r="S80" i="23"/>
  <c r="S79" i="23"/>
  <c r="S124" i="23" s="1"/>
  <c r="R60" i="23"/>
  <c r="S122" i="23"/>
  <c r="N109" i="23"/>
  <c r="P94" i="23"/>
  <c r="P103" i="23" s="1"/>
  <c r="Q97" i="23"/>
  <c r="L121" i="23"/>
  <c r="L126" i="23" s="1"/>
  <c r="R49" i="23"/>
  <c r="R85" i="23" s="1"/>
  <c r="Q50" i="23"/>
  <c r="Q52" i="23" s="1"/>
  <c r="M121" i="23"/>
  <c r="T41" i="23"/>
  <c r="Q125" i="23"/>
  <c r="O89" i="23"/>
  <c r="O105" i="23" s="1"/>
  <c r="AB192" i="23"/>
  <c r="V159" i="23"/>
  <c r="AA192" i="23"/>
  <c r="U159" i="23"/>
  <c r="Z192" i="23"/>
  <c r="T159" i="23"/>
  <c r="Y192" i="23"/>
  <c r="AE159" i="23"/>
  <c r="S159" i="23"/>
  <c r="W192" i="23"/>
  <c r="AC159" i="23"/>
  <c r="Q159" i="23"/>
  <c r="Q174" i="23" s="1"/>
  <c r="Q137" i="23" s="1"/>
  <c r="R111" i="23" s="1"/>
  <c r="V192" i="23"/>
  <c r="AB159" i="23"/>
  <c r="U192" i="23"/>
  <c r="T192" i="23"/>
  <c r="AC192" i="23"/>
  <c r="Q192" i="23"/>
  <c r="Q207" i="23" s="1"/>
  <c r="Q138" i="23" s="1"/>
  <c r="W159" i="23"/>
  <c r="AE192" i="23"/>
  <c r="AD192" i="23"/>
  <c r="X192" i="23"/>
  <c r="AD159" i="23"/>
  <c r="S192" i="23"/>
  <c r="AA159" i="23"/>
  <c r="R192" i="23"/>
  <c r="Z159" i="23"/>
  <c r="Y159" i="23"/>
  <c r="X159" i="23"/>
  <c r="R159" i="23"/>
  <c r="V23" i="23"/>
  <c r="T43" i="25" l="1"/>
  <c r="T44" i="25" s="1"/>
  <c r="T61" i="25" s="1"/>
  <c r="U43" i="25"/>
  <c r="U44" i="25" s="1"/>
  <c r="U61" i="25" s="1"/>
  <c r="V23" i="20"/>
  <c r="U53" i="20"/>
  <c r="U70" i="25"/>
  <c r="U39" i="20"/>
  <c r="T54" i="20"/>
  <c r="T52" i="20" s="1"/>
  <c r="T96" i="23"/>
  <c r="V35" i="24"/>
  <c r="V23" i="24"/>
  <c r="W49" i="25"/>
  <c r="S100" i="25"/>
  <c r="S86" i="25"/>
  <c r="Q96" i="25"/>
  <c r="Q101" i="25" s="1"/>
  <c r="Y169" i="25"/>
  <c r="AE136" i="25"/>
  <c r="S136" i="25"/>
  <c r="S149" i="25" s="1"/>
  <c r="S112" i="25" s="1"/>
  <c r="X169" i="25"/>
  <c r="AD136" i="25"/>
  <c r="W169" i="25"/>
  <c r="V169" i="25"/>
  <c r="U169" i="25"/>
  <c r="AA136" i="25"/>
  <c r="AE169" i="25"/>
  <c r="S169" i="25"/>
  <c r="S182" i="25" s="1"/>
  <c r="S113" i="25" s="1"/>
  <c r="Y136" i="25"/>
  <c r="AD169" i="25"/>
  <c r="AB169" i="25"/>
  <c r="V136" i="25"/>
  <c r="AC169" i="25"/>
  <c r="AB136" i="25"/>
  <c r="AA169" i="25"/>
  <c r="Z169" i="25"/>
  <c r="T169" i="25"/>
  <c r="W136" i="25"/>
  <c r="U136" i="25"/>
  <c r="T136" i="25"/>
  <c r="AC136" i="25"/>
  <c r="Z136" i="25"/>
  <c r="X136" i="25"/>
  <c r="T99" i="25"/>
  <c r="Q82" i="25"/>
  <c r="Q84" i="25" s="1"/>
  <c r="Q88" i="25" s="1"/>
  <c r="Q109" i="25"/>
  <c r="S50" i="25"/>
  <c r="S48" i="25" s="1"/>
  <c r="S71" i="25"/>
  <c r="S68" i="25" s="1"/>
  <c r="S78" i="25" s="1"/>
  <c r="T39" i="25"/>
  <c r="T73" i="25" s="1"/>
  <c r="V42" i="25"/>
  <c r="V54" i="25"/>
  <c r="V56" i="25" s="1"/>
  <c r="V98" i="25" s="1"/>
  <c r="V41" i="25"/>
  <c r="U76" i="25"/>
  <c r="U62" i="25"/>
  <c r="U55" i="25"/>
  <c r="U97" i="25"/>
  <c r="R63" i="25"/>
  <c r="R80" i="25" s="1"/>
  <c r="S63" i="25"/>
  <c r="U59" i="24"/>
  <c r="R36" i="24"/>
  <c r="R34" i="24" s="1"/>
  <c r="R64" i="24"/>
  <c r="R60" i="24"/>
  <c r="O74" i="24"/>
  <c r="O78" i="24" s="1"/>
  <c r="T88" i="23"/>
  <c r="T123" i="23"/>
  <c r="T42" i="23"/>
  <c r="T47" i="23" s="1"/>
  <c r="T48" i="23" s="1"/>
  <c r="N72" i="23"/>
  <c r="V73" i="23"/>
  <c r="U40" i="23"/>
  <c r="U65" i="23" s="1"/>
  <c r="O64" i="23"/>
  <c r="O75" i="23" s="1"/>
  <c r="Q62" i="23"/>
  <c r="Q86" i="23" s="1"/>
  <c r="U78" i="23"/>
  <c r="V39" i="23"/>
  <c r="V63" i="23" s="1"/>
  <c r="Q68" i="23"/>
  <c r="Q69" i="23" s="1"/>
  <c r="Q87" i="23" s="1"/>
  <c r="Q107" i="23"/>
  <c r="Q134" i="23"/>
  <c r="R61" i="23"/>
  <c r="V38" i="23"/>
  <c r="V74" i="23" s="1"/>
  <c r="P70" i="24"/>
  <c r="P86" i="24" s="1"/>
  <c r="P91" i="24" s="1"/>
  <c r="S22" i="24"/>
  <c r="S62" i="24" s="1"/>
  <c r="Q57" i="24"/>
  <c r="Q68" i="24" s="1"/>
  <c r="Q52" i="24"/>
  <c r="S88" i="24"/>
  <c r="S32" i="24"/>
  <c r="S66" i="24"/>
  <c r="S31" i="24"/>
  <c r="S87" i="24"/>
  <c r="P72" i="24"/>
  <c r="P104" i="24"/>
  <c r="AB162" i="24"/>
  <c r="V129" i="24"/>
  <c r="AA162" i="24"/>
  <c r="Z162" i="24"/>
  <c r="T129" i="24"/>
  <c r="Y162" i="24"/>
  <c r="AE129" i="24"/>
  <c r="S129" i="24"/>
  <c r="W162" i="24"/>
  <c r="AC129" i="24"/>
  <c r="Q129" i="24"/>
  <c r="Q144" i="24" s="1"/>
  <c r="Q107" i="24" s="1"/>
  <c r="V162" i="24"/>
  <c r="U162" i="24"/>
  <c r="T162" i="24"/>
  <c r="Z129" i="24"/>
  <c r="AC162" i="24"/>
  <c r="Q162" i="24"/>
  <c r="Q177" i="24" s="1"/>
  <c r="Q108" i="24" s="1"/>
  <c r="W129" i="24"/>
  <c r="AE162" i="24"/>
  <c r="U129" i="24"/>
  <c r="AD162" i="24"/>
  <c r="R129" i="24"/>
  <c r="X162" i="24"/>
  <c r="S162" i="24"/>
  <c r="R162" i="24"/>
  <c r="AA129" i="24"/>
  <c r="Y129" i="24"/>
  <c r="X129" i="24"/>
  <c r="R89" i="24"/>
  <c r="AD129" i="24"/>
  <c r="AB129" i="24"/>
  <c r="Q76" i="24"/>
  <c r="Q90" i="24"/>
  <c r="V30" i="24"/>
  <c r="V51" i="24" s="1"/>
  <c r="R50" i="24"/>
  <c r="T24" i="24"/>
  <c r="T25" i="24"/>
  <c r="T26" i="24" s="1"/>
  <c r="T28" i="24" s="1"/>
  <c r="T101" i="23"/>
  <c r="T80" i="23"/>
  <c r="T79" i="23"/>
  <c r="T124" i="23" s="1"/>
  <c r="M126" i="23"/>
  <c r="T122" i="23"/>
  <c r="O109" i="23"/>
  <c r="O113" i="23" s="1"/>
  <c r="N113" i="23"/>
  <c r="Q94" i="23"/>
  <c r="Q103" i="23" s="1"/>
  <c r="R97" i="23"/>
  <c r="S60" i="23"/>
  <c r="S49" i="23"/>
  <c r="S85" i="23" s="1"/>
  <c r="R50" i="23"/>
  <c r="R52" i="23" s="1"/>
  <c r="U41" i="23"/>
  <c r="R125" i="23"/>
  <c r="Z193" i="23"/>
  <c r="T160" i="23"/>
  <c r="Y193" i="23"/>
  <c r="AE160" i="23"/>
  <c r="S160" i="23"/>
  <c r="X193" i="23"/>
  <c r="AD160" i="23"/>
  <c r="R160" i="23"/>
  <c r="R174" i="23" s="1"/>
  <c r="R137" i="23" s="1"/>
  <c r="S111" i="23" s="1"/>
  <c r="W193" i="23"/>
  <c r="AC160" i="23"/>
  <c r="U193" i="23"/>
  <c r="AA160" i="23"/>
  <c r="T193" i="23"/>
  <c r="Z160" i="23"/>
  <c r="AE193" i="23"/>
  <c r="S193" i="23"/>
  <c r="AD193" i="23"/>
  <c r="R193" i="23"/>
  <c r="R207" i="23" s="1"/>
  <c r="R138" i="23" s="1"/>
  <c r="AA193" i="23"/>
  <c r="U160" i="23"/>
  <c r="W160" i="23"/>
  <c r="V160" i="23"/>
  <c r="AC193" i="23"/>
  <c r="AB160" i="23"/>
  <c r="AB193" i="23"/>
  <c r="Y160" i="23"/>
  <c r="X160" i="23"/>
  <c r="V193" i="23"/>
  <c r="W23" i="23"/>
  <c r="P89" i="23"/>
  <c r="P105" i="23" s="1"/>
  <c r="N121" i="23"/>
  <c r="V43" i="25" l="1"/>
  <c r="V44" i="25" s="1"/>
  <c r="V61" i="25" s="1"/>
  <c r="U42" i="23"/>
  <c r="U47" i="23" s="1"/>
  <c r="U48" i="23" s="1"/>
  <c r="W23" i="20"/>
  <c r="V53" i="20"/>
  <c r="V70" i="25"/>
  <c r="S80" i="25"/>
  <c r="S96" i="25" s="1"/>
  <c r="V39" i="20"/>
  <c r="U54" i="20"/>
  <c r="U52" i="20" s="1"/>
  <c r="U96" i="23"/>
  <c r="R96" i="25"/>
  <c r="R101" i="25" s="1"/>
  <c r="T100" i="25"/>
  <c r="T86" i="25"/>
  <c r="X49" i="25"/>
  <c r="V62" i="25"/>
  <c r="V97" i="25"/>
  <c r="V76" i="25"/>
  <c r="V55" i="25"/>
  <c r="T50" i="25"/>
  <c r="T48" i="25" s="1"/>
  <c r="T71" i="25"/>
  <c r="T68" i="25" s="1"/>
  <c r="T78" i="25" s="1"/>
  <c r="U39" i="25"/>
  <c r="U73" i="25" s="1"/>
  <c r="Y170" i="25"/>
  <c r="AE137" i="25"/>
  <c r="X170" i="25"/>
  <c r="AD137" i="25"/>
  <c r="W170" i="25"/>
  <c r="V170" i="25"/>
  <c r="U170" i="25"/>
  <c r="AA137" i="25"/>
  <c r="AE170" i="25"/>
  <c r="Y137" i="25"/>
  <c r="AD170" i="25"/>
  <c r="AB170" i="25"/>
  <c r="V137" i="25"/>
  <c r="AC137" i="25"/>
  <c r="AB137" i="25"/>
  <c r="X137" i="25"/>
  <c r="AA170" i="25"/>
  <c r="U137" i="25"/>
  <c r="AC170" i="25"/>
  <c r="Z137" i="25"/>
  <c r="Z170" i="25"/>
  <c r="W137" i="25"/>
  <c r="T170" i="25"/>
  <c r="T182" i="25" s="1"/>
  <c r="T113" i="25" s="1"/>
  <c r="T137" i="25"/>
  <c r="T149" i="25" s="1"/>
  <c r="T112" i="25" s="1"/>
  <c r="U99" i="25"/>
  <c r="W42" i="25"/>
  <c r="W43" i="25" s="1"/>
  <c r="W44" i="25" s="1"/>
  <c r="W61" i="25" s="1"/>
  <c r="W54" i="25"/>
  <c r="W41" i="25"/>
  <c r="R82" i="25"/>
  <c r="R84" i="25" s="1"/>
  <c r="R88" i="25" s="1"/>
  <c r="R109" i="25"/>
  <c r="V59" i="24"/>
  <c r="S36" i="24"/>
  <c r="S34" i="24" s="1"/>
  <c r="S60" i="24"/>
  <c r="S64" i="24"/>
  <c r="U88" i="23"/>
  <c r="U123" i="23"/>
  <c r="O72" i="23"/>
  <c r="V40" i="23"/>
  <c r="V65" i="23" s="1"/>
  <c r="W73" i="23"/>
  <c r="P64" i="23"/>
  <c r="P75" i="23" s="1"/>
  <c r="R62" i="23"/>
  <c r="R86" i="23" s="1"/>
  <c r="V78" i="23"/>
  <c r="R107" i="23"/>
  <c r="R134" i="23"/>
  <c r="R68" i="23"/>
  <c r="R69" i="23" s="1"/>
  <c r="R87" i="23" s="1"/>
  <c r="S61" i="23"/>
  <c r="W39" i="23"/>
  <c r="W63" i="23" s="1"/>
  <c r="W38" i="23"/>
  <c r="W74" i="23" s="1"/>
  <c r="P74" i="24"/>
  <c r="P78" i="24" s="1"/>
  <c r="Q70" i="24"/>
  <c r="Q86" i="24" s="1"/>
  <c r="Q91" i="24" s="1"/>
  <c r="T22" i="24"/>
  <c r="T62" i="24" s="1"/>
  <c r="R52" i="24"/>
  <c r="R57" i="24"/>
  <c r="R68" i="24" s="1"/>
  <c r="W30" i="24"/>
  <c r="W51" i="24" s="1"/>
  <c r="Q72" i="24"/>
  <c r="Q104" i="24"/>
  <c r="S50" i="24"/>
  <c r="U24" i="24"/>
  <c r="U25" i="24"/>
  <c r="U26" i="24" s="1"/>
  <c r="U28" i="24" s="1"/>
  <c r="R90" i="24"/>
  <c r="R76" i="24"/>
  <c r="Z163" i="24"/>
  <c r="T130" i="24"/>
  <c r="Y163" i="24"/>
  <c r="X163" i="24"/>
  <c r="AD130" i="24"/>
  <c r="R130" i="24"/>
  <c r="R144" i="24" s="1"/>
  <c r="R107" i="24" s="1"/>
  <c r="W163" i="24"/>
  <c r="AC130" i="24"/>
  <c r="U163" i="24"/>
  <c r="AA130" i="24"/>
  <c r="T163" i="24"/>
  <c r="AE163" i="24"/>
  <c r="S163" i="24"/>
  <c r="AD163" i="24"/>
  <c r="R163" i="24"/>
  <c r="R177" i="24" s="1"/>
  <c r="R108" i="24" s="1"/>
  <c r="X130" i="24"/>
  <c r="AA163" i="24"/>
  <c r="U130" i="24"/>
  <c r="AE130" i="24"/>
  <c r="AB130" i="24"/>
  <c r="Z130" i="24"/>
  <c r="Y130" i="24"/>
  <c r="W130" i="24"/>
  <c r="S130" i="24"/>
  <c r="AC163" i="24"/>
  <c r="AB163" i="24"/>
  <c r="S89" i="24"/>
  <c r="V163" i="24"/>
  <c r="V130" i="24"/>
  <c r="T32" i="24"/>
  <c r="T88" i="24"/>
  <c r="T66" i="24"/>
  <c r="T87" i="24"/>
  <c r="T31" i="24"/>
  <c r="U101" i="23"/>
  <c r="U80" i="23"/>
  <c r="U79" i="23"/>
  <c r="U124" i="23" s="1"/>
  <c r="N126" i="23"/>
  <c r="U122" i="23"/>
  <c r="P109" i="23"/>
  <c r="P113" i="23" s="1"/>
  <c r="R94" i="23"/>
  <c r="R103" i="23" s="1"/>
  <c r="S97" i="23"/>
  <c r="T60" i="23"/>
  <c r="T49" i="23"/>
  <c r="T85" i="23" s="1"/>
  <c r="S50" i="23"/>
  <c r="S52" i="23" s="1"/>
  <c r="Y194" i="23"/>
  <c r="AE161" i="23"/>
  <c r="S161" i="23"/>
  <c r="S174" i="23" s="1"/>
  <c r="S137" i="23" s="1"/>
  <c r="T111" i="23" s="1"/>
  <c r="X194" i="23"/>
  <c r="AD161" i="23"/>
  <c r="W194" i="23"/>
  <c r="AC161" i="23"/>
  <c r="V194" i="23"/>
  <c r="AB161" i="23"/>
  <c r="T194" i="23"/>
  <c r="Z161" i="23"/>
  <c r="AE194" i="23"/>
  <c r="S194" i="23"/>
  <c r="S207" i="23" s="1"/>
  <c r="S138" i="23" s="1"/>
  <c r="Y161" i="23"/>
  <c r="AD194" i="23"/>
  <c r="AC194" i="23"/>
  <c r="Z194" i="23"/>
  <c r="T161" i="23"/>
  <c r="AA161" i="23"/>
  <c r="X161" i="23"/>
  <c r="AB194" i="23"/>
  <c r="W161" i="23"/>
  <c r="AA194" i="23"/>
  <c r="V161" i="23"/>
  <c r="U194" i="23"/>
  <c r="U161" i="23"/>
  <c r="S125" i="23"/>
  <c r="O121" i="23"/>
  <c r="Q89" i="23"/>
  <c r="Q105" i="23" s="1"/>
  <c r="X23" i="23"/>
  <c r="V41" i="23"/>
  <c r="S101" i="25" l="1"/>
  <c r="V42" i="23"/>
  <c r="V47" i="23" s="1"/>
  <c r="X23" i="20"/>
  <c r="W53" i="20"/>
  <c r="W56" i="25"/>
  <c r="W98" i="25" s="1"/>
  <c r="W70" i="25"/>
  <c r="W39" i="20"/>
  <c r="V54" i="20"/>
  <c r="V52" i="20" s="1"/>
  <c r="V96" i="23"/>
  <c r="U50" i="25"/>
  <c r="U48" i="25" s="1"/>
  <c r="U71" i="25"/>
  <c r="U68" i="25" s="1"/>
  <c r="U78" i="25" s="1"/>
  <c r="V39" i="25"/>
  <c r="V73" i="25" s="1"/>
  <c r="U100" i="25"/>
  <c r="U86" i="25"/>
  <c r="S82" i="25"/>
  <c r="S84" i="25" s="1"/>
  <c r="S88" i="25" s="1"/>
  <c r="S109" i="25"/>
  <c r="W97" i="25"/>
  <c r="W76" i="25"/>
  <c r="W62" i="25"/>
  <c r="W55" i="25"/>
  <c r="Z171" i="25"/>
  <c r="Y171" i="25"/>
  <c r="AE138" i="25"/>
  <c r="X171" i="25"/>
  <c r="W171" i="25"/>
  <c r="V171" i="25"/>
  <c r="AB138" i="25"/>
  <c r="Z138" i="25"/>
  <c r="AE171" i="25"/>
  <c r="AC171" i="25"/>
  <c r="W138" i="25"/>
  <c r="Y138" i="25"/>
  <c r="U138" i="25"/>
  <c r="U149" i="25" s="1"/>
  <c r="U112" i="25" s="1"/>
  <c r="AD171" i="25"/>
  <c r="V99" i="25"/>
  <c r="AB171" i="25"/>
  <c r="U171" i="25"/>
  <c r="U182" i="25" s="1"/>
  <c r="U113" i="25" s="1"/>
  <c r="AD138" i="25"/>
  <c r="X138" i="25"/>
  <c r="V138" i="25"/>
  <c r="AA171" i="25"/>
  <c r="AC138" i="25"/>
  <c r="AA138" i="25"/>
  <c r="Y49" i="25"/>
  <c r="X42" i="25"/>
  <c r="X43" i="25" s="1"/>
  <c r="X44" i="25" s="1"/>
  <c r="X61" i="25" s="1"/>
  <c r="X54" i="25"/>
  <c r="X41" i="25"/>
  <c r="T63" i="25"/>
  <c r="T80" i="25" s="1"/>
  <c r="W59" i="24"/>
  <c r="T36" i="24"/>
  <c r="T34" i="24" s="1"/>
  <c r="T60" i="24"/>
  <c r="T64" i="24"/>
  <c r="V88" i="23"/>
  <c r="V123" i="23"/>
  <c r="P72" i="23"/>
  <c r="X73" i="23"/>
  <c r="W40" i="23"/>
  <c r="W65" i="23" s="1"/>
  <c r="Q64" i="23"/>
  <c r="Q75" i="23" s="1"/>
  <c r="S62" i="23"/>
  <c r="S86" i="23" s="1"/>
  <c r="S68" i="23"/>
  <c r="S69" i="23" s="1"/>
  <c r="S87" i="23" s="1"/>
  <c r="W78" i="23"/>
  <c r="Q74" i="24"/>
  <c r="Q78" i="24" s="1"/>
  <c r="S107" i="23"/>
  <c r="S134" i="23"/>
  <c r="T61" i="23"/>
  <c r="X38" i="23"/>
  <c r="X74" i="23" s="1"/>
  <c r="X39" i="23"/>
  <c r="X63" i="23" s="1"/>
  <c r="S52" i="24"/>
  <c r="R70" i="24"/>
  <c r="R86" i="24" s="1"/>
  <c r="R91" i="24" s="1"/>
  <c r="U22" i="24"/>
  <c r="U62" i="24" s="1"/>
  <c r="S57" i="24"/>
  <c r="S68" i="24" s="1"/>
  <c r="R72" i="24"/>
  <c r="R104" i="24"/>
  <c r="T50" i="24"/>
  <c r="V24" i="24"/>
  <c r="V25" i="24"/>
  <c r="V26" i="24" s="1"/>
  <c r="V28" i="24" s="1"/>
  <c r="Y164" i="24"/>
  <c r="AE131" i="24"/>
  <c r="S131" i="24"/>
  <c r="S144" i="24" s="1"/>
  <c r="S107" i="24" s="1"/>
  <c r="X164" i="24"/>
  <c r="W164" i="24"/>
  <c r="AC131" i="24"/>
  <c r="V164" i="24"/>
  <c r="AB131" i="24"/>
  <c r="T164" i="24"/>
  <c r="Z131" i="24"/>
  <c r="AE164" i="24"/>
  <c r="S164" i="24"/>
  <c r="S177" i="24" s="1"/>
  <c r="S108" i="24" s="1"/>
  <c r="Y131" i="24"/>
  <c r="AD164" i="24"/>
  <c r="AC164" i="24"/>
  <c r="W131" i="24"/>
  <c r="Z164" i="24"/>
  <c r="T131" i="24"/>
  <c r="AB164" i="24"/>
  <c r="X131" i="24"/>
  <c r="AD131" i="24"/>
  <c r="AA131" i="24"/>
  <c r="V131" i="24"/>
  <c r="U131" i="24"/>
  <c r="AA164" i="24"/>
  <c r="U164" i="24"/>
  <c r="T89" i="24"/>
  <c r="S90" i="24"/>
  <c r="S76" i="24"/>
  <c r="X30" i="24"/>
  <c r="U66" i="24"/>
  <c r="U31" i="24"/>
  <c r="U87" i="24"/>
  <c r="U88" i="24"/>
  <c r="U32" i="24"/>
  <c r="V101" i="23"/>
  <c r="V80" i="23"/>
  <c r="V79" i="23"/>
  <c r="V124" i="23" s="1"/>
  <c r="O126" i="23"/>
  <c r="V122" i="23"/>
  <c r="Q109" i="23"/>
  <c r="Q113" i="23" s="1"/>
  <c r="T97" i="23"/>
  <c r="S94" i="23"/>
  <c r="S103" i="23" s="1"/>
  <c r="U49" i="23"/>
  <c r="U85" i="23" s="1"/>
  <c r="T50" i="23"/>
  <c r="T52" i="23" s="1"/>
  <c r="U60" i="23"/>
  <c r="Y195" i="23"/>
  <c r="AE162" i="23"/>
  <c r="X195" i="23"/>
  <c r="AD162" i="23"/>
  <c r="W195" i="23"/>
  <c r="AC162" i="23"/>
  <c r="V195" i="23"/>
  <c r="AB162" i="23"/>
  <c r="T195" i="23"/>
  <c r="T207" i="23" s="1"/>
  <c r="T138" i="23" s="1"/>
  <c r="Z162" i="23"/>
  <c r="AE195" i="23"/>
  <c r="Y162" i="23"/>
  <c r="AD195" i="23"/>
  <c r="AC195" i="23"/>
  <c r="W162" i="23"/>
  <c r="Z195" i="23"/>
  <c r="T162" i="23"/>
  <c r="T174" i="23" s="1"/>
  <c r="T137" i="23" s="1"/>
  <c r="U111" i="23" s="1"/>
  <c r="AA162" i="23"/>
  <c r="X162" i="23"/>
  <c r="V162" i="23"/>
  <c r="AB195" i="23"/>
  <c r="U162" i="23"/>
  <c r="AA195" i="23"/>
  <c r="U195" i="23"/>
  <c r="P121" i="23"/>
  <c r="R89" i="23"/>
  <c r="R105" i="23" s="1"/>
  <c r="T125" i="23"/>
  <c r="W41" i="23"/>
  <c r="Y23" i="23"/>
  <c r="W96" i="23" l="1"/>
  <c r="W42" i="23"/>
  <c r="W47" i="23" s="1"/>
  <c r="Y23" i="20"/>
  <c r="X53" i="20"/>
  <c r="X56" i="25"/>
  <c r="X98" i="25" s="1"/>
  <c r="X70" i="25"/>
  <c r="X39" i="20"/>
  <c r="W54" i="20"/>
  <c r="W52" i="20" s="1"/>
  <c r="T96" i="25"/>
  <c r="T101" i="25" s="1"/>
  <c r="V71" i="25"/>
  <c r="V68" i="25" s="1"/>
  <c r="V78" i="25" s="1"/>
  <c r="V50" i="25"/>
  <c r="V48" i="25" s="1"/>
  <c r="W39" i="25"/>
  <c r="W73" i="25" s="1"/>
  <c r="T82" i="25"/>
  <c r="T84" i="25" s="1"/>
  <c r="T88" i="25" s="1"/>
  <c r="T109" i="25"/>
  <c r="X97" i="25"/>
  <c r="X55" i="25"/>
  <c r="X62" i="25"/>
  <c r="X76" i="25"/>
  <c r="V100" i="25"/>
  <c r="V86" i="25"/>
  <c r="Y42" i="25"/>
  <c r="Y43" i="25" s="1"/>
  <c r="Y44" i="25" s="1"/>
  <c r="Y61" i="25" s="1"/>
  <c r="Y41" i="25"/>
  <c r="Y54" i="25"/>
  <c r="Y56" i="25" s="1"/>
  <c r="Y98" i="25" s="1"/>
  <c r="AB172" i="25"/>
  <c r="V139" i="25"/>
  <c r="V149" i="25" s="1"/>
  <c r="V112" i="25" s="1"/>
  <c r="AA172" i="25"/>
  <c r="Z172" i="25"/>
  <c r="Y172" i="25"/>
  <c r="X172" i="25"/>
  <c r="AD139" i="25"/>
  <c r="V172" i="25"/>
  <c r="V182" i="25" s="1"/>
  <c r="V113" i="25" s="1"/>
  <c r="AB139" i="25"/>
  <c r="AE172" i="25"/>
  <c r="Y139" i="25"/>
  <c r="AD172" i="25"/>
  <c r="AC172" i="25"/>
  <c r="W172" i="25"/>
  <c r="AE139" i="25"/>
  <c r="W99" i="25"/>
  <c r="AC139" i="25"/>
  <c r="AA139" i="25"/>
  <c r="X139" i="25"/>
  <c r="W139" i="25"/>
  <c r="Z139" i="25"/>
  <c r="U63" i="25"/>
  <c r="U80" i="25" s="1"/>
  <c r="Z49" i="25"/>
  <c r="V63" i="25"/>
  <c r="X59" i="24"/>
  <c r="X51" i="24"/>
  <c r="U36" i="24"/>
  <c r="U34" i="24" s="1"/>
  <c r="U60" i="24"/>
  <c r="U64" i="24"/>
  <c r="V60" i="23"/>
  <c r="V61" i="23" s="1"/>
  <c r="V68" i="23" s="1"/>
  <c r="V69" i="23" s="1"/>
  <c r="V87" i="23" s="1"/>
  <c r="V48" i="23"/>
  <c r="V49" i="23" s="1"/>
  <c r="V50" i="23" s="1"/>
  <c r="V52" i="23" s="1"/>
  <c r="W88" i="23"/>
  <c r="W123" i="23"/>
  <c r="Q72" i="23"/>
  <c r="Y73" i="23"/>
  <c r="X78" i="23"/>
  <c r="X96" i="23" s="1"/>
  <c r="R64" i="23"/>
  <c r="R75" i="23" s="1"/>
  <c r="X40" i="23"/>
  <c r="X65" i="23" s="1"/>
  <c r="T62" i="23"/>
  <c r="T86" i="23" s="1"/>
  <c r="S70" i="24"/>
  <c r="S86" i="24" s="1"/>
  <c r="S91" i="24" s="1"/>
  <c r="R74" i="24"/>
  <c r="R78" i="24" s="1"/>
  <c r="T107" i="23"/>
  <c r="T134" i="23"/>
  <c r="T68" i="23"/>
  <c r="T69" i="23" s="1"/>
  <c r="T87" i="23" s="1"/>
  <c r="U61" i="23"/>
  <c r="U68" i="23" s="1"/>
  <c r="U69" i="23" s="1"/>
  <c r="U87" i="23" s="1"/>
  <c r="Y38" i="23"/>
  <c r="Y74" i="23" s="1"/>
  <c r="Y39" i="23"/>
  <c r="Y63" i="23" s="1"/>
  <c r="P126" i="23"/>
  <c r="V22" i="24"/>
  <c r="V62" i="24" s="1"/>
  <c r="T57" i="24"/>
  <c r="T68" i="24" s="1"/>
  <c r="T52" i="24"/>
  <c r="W25" i="24"/>
  <c r="W26" i="24" s="1"/>
  <c r="W28" i="24" s="1"/>
  <c r="W24" i="24"/>
  <c r="U50" i="24"/>
  <c r="S72" i="24"/>
  <c r="S104" i="24"/>
  <c r="Y30" i="24"/>
  <c r="V87" i="24"/>
  <c r="V88" i="24"/>
  <c r="V66" i="24"/>
  <c r="V31" i="24"/>
  <c r="V32" i="24"/>
  <c r="Y165" i="24"/>
  <c r="AE132" i="24"/>
  <c r="X165" i="24"/>
  <c r="W165" i="24"/>
  <c r="AC132" i="24"/>
  <c r="V165" i="24"/>
  <c r="AB132" i="24"/>
  <c r="T165" i="24"/>
  <c r="T177" i="24" s="1"/>
  <c r="T108" i="24" s="1"/>
  <c r="Z132" i="24"/>
  <c r="AE165" i="24"/>
  <c r="Y132" i="24"/>
  <c r="AD165" i="24"/>
  <c r="AC165" i="24"/>
  <c r="W132" i="24"/>
  <c r="Z165" i="24"/>
  <c r="T132" i="24"/>
  <c r="T144" i="24" s="1"/>
  <c r="T107" i="24" s="1"/>
  <c r="AD132" i="24"/>
  <c r="AB165" i="24"/>
  <c r="AA132" i="24"/>
  <c r="AA165" i="24"/>
  <c r="X132" i="24"/>
  <c r="U89" i="24"/>
  <c r="U132" i="24"/>
  <c r="V132" i="24"/>
  <c r="U165" i="24"/>
  <c r="T76" i="24"/>
  <c r="T90" i="24"/>
  <c r="W101" i="23"/>
  <c r="W80" i="23"/>
  <c r="W79" i="23"/>
  <c r="W124" i="23" s="1"/>
  <c r="W122" i="23"/>
  <c r="R109" i="23"/>
  <c r="R113" i="23" s="1"/>
  <c r="U97" i="23"/>
  <c r="T94" i="23"/>
  <c r="T103" i="23" s="1"/>
  <c r="V97" i="23"/>
  <c r="U50" i="23"/>
  <c r="U52" i="23" s="1"/>
  <c r="U125" i="23"/>
  <c r="X41" i="23"/>
  <c r="Z196" i="23"/>
  <c r="Y196" i="23"/>
  <c r="AE163" i="23"/>
  <c r="X196" i="23"/>
  <c r="AD163" i="23"/>
  <c r="W196" i="23"/>
  <c r="AC163" i="23"/>
  <c r="U196" i="23"/>
  <c r="U207" i="23" s="1"/>
  <c r="U138" i="23" s="1"/>
  <c r="AA163" i="23"/>
  <c r="Z163" i="23"/>
  <c r="AE196" i="23"/>
  <c r="AD196" i="23"/>
  <c r="X163" i="23"/>
  <c r="AA196" i="23"/>
  <c r="U163" i="23"/>
  <c r="U174" i="23" s="1"/>
  <c r="U137" i="23" s="1"/>
  <c r="V111" i="23" s="1"/>
  <c r="AC196" i="23"/>
  <c r="AB196" i="23"/>
  <c r="V196" i="23"/>
  <c r="Y163" i="23"/>
  <c r="W163" i="23"/>
  <c r="AB163" i="23"/>
  <c r="V163" i="23"/>
  <c r="S89" i="23"/>
  <c r="S105" i="23" s="1"/>
  <c r="Z23" i="23"/>
  <c r="Q121" i="23"/>
  <c r="B53" i="23" l="1"/>
  <c r="Z23" i="20"/>
  <c r="Y53" i="20"/>
  <c r="Y70" i="25"/>
  <c r="Y39" i="20"/>
  <c r="X54" i="20"/>
  <c r="X52" i="20" s="1"/>
  <c r="V80" i="25"/>
  <c r="V96" i="25" s="1"/>
  <c r="U82" i="25"/>
  <c r="U84" i="25" s="1"/>
  <c r="U88" i="25" s="1"/>
  <c r="U109" i="25"/>
  <c r="W50" i="25"/>
  <c r="W48" i="25" s="1"/>
  <c r="W71" i="25"/>
  <c r="W68" i="25" s="1"/>
  <c r="W78" i="25" s="1"/>
  <c r="X39" i="25"/>
  <c r="X73" i="25" s="1"/>
  <c r="Z42" i="25"/>
  <c r="Z43" i="25" s="1"/>
  <c r="Z44" i="25" s="1"/>
  <c r="Z61" i="25" s="1"/>
  <c r="Z41" i="25"/>
  <c r="Z54" i="25"/>
  <c r="Z56" i="25" s="1"/>
  <c r="Z98" i="25" s="1"/>
  <c r="AE173" i="25"/>
  <c r="Y140" i="25"/>
  <c r="AD173" i="25"/>
  <c r="X140" i="25"/>
  <c r="AC173" i="25"/>
  <c r="AB173" i="25"/>
  <c r="AA173" i="25"/>
  <c r="Y173" i="25"/>
  <c r="AE140" i="25"/>
  <c r="X173" i="25"/>
  <c r="AB140" i="25"/>
  <c r="W173" i="25"/>
  <c r="W182" i="25" s="1"/>
  <c r="W113" i="25" s="1"/>
  <c r="AA140" i="25"/>
  <c r="AC140" i="25"/>
  <c r="X99" i="25"/>
  <c r="Z173" i="25"/>
  <c r="Z140" i="25"/>
  <c r="W140" i="25"/>
  <c r="W149" i="25" s="1"/>
  <c r="W112" i="25" s="1"/>
  <c r="AD140" i="25"/>
  <c r="W86" i="25"/>
  <c r="W100" i="25"/>
  <c r="Y55" i="25"/>
  <c r="Y62" i="25"/>
  <c r="Y76" i="25"/>
  <c r="Y97" i="25"/>
  <c r="AA49" i="25"/>
  <c r="U96" i="25"/>
  <c r="U101" i="25" s="1"/>
  <c r="Y59" i="24"/>
  <c r="Y51" i="24"/>
  <c r="V36" i="24"/>
  <c r="V34" i="24" s="1"/>
  <c r="V60" i="24"/>
  <c r="V64" i="24"/>
  <c r="S74" i="24"/>
  <c r="S78" i="24" s="1"/>
  <c r="B54" i="23"/>
  <c r="W48" i="23"/>
  <c r="W49" i="23" s="1"/>
  <c r="X88" i="23"/>
  <c r="X123" i="23"/>
  <c r="R72" i="23"/>
  <c r="Y40" i="23"/>
  <c r="Y65" i="23" s="1"/>
  <c r="Z73" i="23"/>
  <c r="S64" i="23"/>
  <c r="S75" i="23" s="1"/>
  <c r="U62" i="23"/>
  <c r="U86" i="23" s="1"/>
  <c r="V62" i="23"/>
  <c r="V86" i="23" s="1"/>
  <c r="Z39" i="23"/>
  <c r="Y78" i="23"/>
  <c r="Y96" i="23" s="1"/>
  <c r="Q126" i="23"/>
  <c r="U107" i="23"/>
  <c r="U134" i="23"/>
  <c r="Z38" i="23"/>
  <c r="Z74" i="23" s="1"/>
  <c r="T70" i="24"/>
  <c r="T86" i="24" s="1"/>
  <c r="T91" i="24" s="1"/>
  <c r="W22" i="24"/>
  <c r="W62" i="24" s="1"/>
  <c r="U57" i="24"/>
  <c r="U68" i="24" s="1"/>
  <c r="U52" i="24"/>
  <c r="T72" i="24"/>
  <c r="T104" i="24"/>
  <c r="V50" i="24"/>
  <c r="V52" i="24" s="1"/>
  <c r="X25" i="24"/>
  <c r="X26" i="24" s="1"/>
  <c r="X28" i="24" s="1"/>
  <c r="X24" i="24"/>
  <c r="Z166" i="24"/>
  <c r="Y166" i="24"/>
  <c r="X166" i="24"/>
  <c r="AD133" i="24"/>
  <c r="W166" i="24"/>
  <c r="AC133" i="24"/>
  <c r="U166" i="24"/>
  <c r="U177" i="24" s="1"/>
  <c r="U108" i="24" s="1"/>
  <c r="AA133" i="24"/>
  <c r="Z133" i="24"/>
  <c r="AE166" i="24"/>
  <c r="AD166" i="24"/>
  <c r="X133" i="24"/>
  <c r="AA166" i="24"/>
  <c r="U133" i="24"/>
  <c r="U144" i="24" s="1"/>
  <c r="U107" i="24" s="1"/>
  <c r="AC166" i="24"/>
  <c r="W133" i="24"/>
  <c r="AB166" i="24"/>
  <c r="V133" i="24"/>
  <c r="V166" i="24"/>
  <c r="V89" i="24"/>
  <c r="AE133" i="24"/>
  <c r="AB133" i="24"/>
  <c r="Y133" i="24"/>
  <c r="W87" i="24"/>
  <c r="W88" i="24"/>
  <c r="W66" i="24"/>
  <c r="W32" i="24"/>
  <c r="W31" i="24"/>
  <c r="U76" i="24"/>
  <c r="U90" i="24"/>
  <c r="Z30" i="24"/>
  <c r="X101" i="23"/>
  <c r="X80" i="23"/>
  <c r="X79" i="23"/>
  <c r="X124" i="23" s="1"/>
  <c r="V85" i="23"/>
  <c r="W60" i="23"/>
  <c r="X122" i="23"/>
  <c r="X42" i="23"/>
  <c r="S109" i="23"/>
  <c r="U94" i="23"/>
  <c r="U103" i="23" s="1"/>
  <c r="W97" i="23"/>
  <c r="V94" i="23"/>
  <c r="V103" i="23" s="1"/>
  <c r="AB197" i="23"/>
  <c r="V164" i="23"/>
  <c r="V174" i="23" s="1"/>
  <c r="V137" i="23" s="1"/>
  <c r="W111" i="23" s="1"/>
  <c r="AA197" i="23"/>
  <c r="Z197" i="23"/>
  <c r="Y197" i="23"/>
  <c r="AE164" i="23"/>
  <c r="W197" i="23"/>
  <c r="AC164" i="23"/>
  <c r="V197" i="23"/>
  <c r="V207" i="23" s="1"/>
  <c r="V138" i="23" s="1"/>
  <c r="AB164" i="23"/>
  <c r="Z164" i="23"/>
  <c r="AC197" i="23"/>
  <c r="W164" i="23"/>
  <c r="AD164" i="23"/>
  <c r="AA164" i="23"/>
  <c r="Y164" i="23"/>
  <c r="AE197" i="23"/>
  <c r="AD197" i="23"/>
  <c r="X164" i="23"/>
  <c r="X197" i="23"/>
  <c r="R121" i="23"/>
  <c r="V125" i="23"/>
  <c r="AA23" i="23"/>
  <c r="T89" i="23"/>
  <c r="T105" i="23" s="1"/>
  <c r="Y41" i="23"/>
  <c r="AA23" i="20" l="1"/>
  <c r="Z53" i="20"/>
  <c r="Z70" i="25"/>
  <c r="Z39" i="20"/>
  <c r="Y54" i="20"/>
  <c r="Y52" i="20" s="1"/>
  <c r="V101" i="25"/>
  <c r="W63" i="25"/>
  <c r="Z55" i="25"/>
  <c r="Z62" i="25"/>
  <c r="Z97" i="25"/>
  <c r="Z76" i="25"/>
  <c r="W80" i="25"/>
  <c r="AB49" i="25"/>
  <c r="X63" i="25"/>
  <c r="V82" i="25"/>
  <c r="V84" i="25" s="1"/>
  <c r="V88" i="25" s="1"/>
  <c r="V109" i="25"/>
  <c r="X50" i="25"/>
  <c r="X48" i="25" s="1"/>
  <c r="X71" i="25"/>
  <c r="X68" i="25" s="1"/>
  <c r="X78" i="25" s="1"/>
  <c r="Y39" i="25"/>
  <c r="Y73" i="25" s="1"/>
  <c r="X86" i="25"/>
  <c r="X100" i="25"/>
  <c r="AA54" i="25"/>
  <c r="AA56" i="25" s="1"/>
  <c r="AA98" i="25" s="1"/>
  <c r="AA41" i="25"/>
  <c r="AA42" i="25"/>
  <c r="AA43" i="25" s="1"/>
  <c r="AA44" i="25" s="1"/>
  <c r="AA61" i="25" s="1"/>
  <c r="AC141" i="25"/>
  <c r="AB141" i="25"/>
  <c r="AE174" i="25"/>
  <c r="Y141" i="25"/>
  <c r="AC174" i="25"/>
  <c r="AB174" i="25"/>
  <c r="Z174" i="25"/>
  <c r="AE141" i="25"/>
  <c r="AD174" i="25"/>
  <c r="AA141" i="25"/>
  <c r="Y174" i="25"/>
  <c r="X141" i="25"/>
  <c r="X149" i="25" s="1"/>
  <c r="X112" i="25" s="1"/>
  <c r="AD141" i="25"/>
  <c r="Z141" i="25"/>
  <c r="AA174" i="25"/>
  <c r="Y99" i="25"/>
  <c r="X174" i="25"/>
  <c r="X182" i="25" s="1"/>
  <c r="X113" i="25" s="1"/>
  <c r="Z78" i="23"/>
  <c r="Z96" i="23" s="1"/>
  <c r="Z63" i="23"/>
  <c r="Z59" i="24"/>
  <c r="Z51" i="24"/>
  <c r="W36" i="24"/>
  <c r="W34" i="24" s="1"/>
  <c r="W60" i="24"/>
  <c r="W64" i="24"/>
  <c r="W85" i="23"/>
  <c r="W50" i="23"/>
  <c r="W52" i="23" s="1"/>
  <c r="Y88" i="23"/>
  <c r="Y123" i="23"/>
  <c r="S72" i="23"/>
  <c r="AA73" i="23"/>
  <c r="Z40" i="23"/>
  <c r="Z65" i="23" s="1"/>
  <c r="T64" i="23"/>
  <c r="T75" i="23" s="1"/>
  <c r="AA39" i="23"/>
  <c r="AA63" i="23" s="1"/>
  <c r="R126" i="23"/>
  <c r="T74" i="24"/>
  <c r="T78" i="24" s="1"/>
  <c r="V107" i="23"/>
  <c r="V134" i="23"/>
  <c r="W61" i="23"/>
  <c r="AA38" i="23"/>
  <c r="AA74" i="23" s="1"/>
  <c r="U70" i="24"/>
  <c r="U86" i="24" s="1"/>
  <c r="U91" i="24" s="1"/>
  <c r="X22" i="24"/>
  <c r="X62" i="24" s="1"/>
  <c r="V57" i="24"/>
  <c r="V68" i="24" s="1"/>
  <c r="V70" i="24" s="1"/>
  <c r="V86" i="24" s="1"/>
  <c r="W50" i="24"/>
  <c r="X87" i="24"/>
  <c r="X88" i="24"/>
  <c r="X66" i="24"/>
  <c r="X31" i="24"/>
  <c r="X32" i="24"/>
  <c r="AB167" i="24"/>
  <c r="V134" i="24"/>
  <c r="V144" i="24" s="1"/>
  <c r="V107" i="24" s="1"/>
  <c r="AA167" i="24"/>
  <c r="Z167" i="24"/>
  <c r="Y167" i="24"/>
  <c r="AE134" i="24"/>
  <c r="W167" i="24"/>
  <c r="AC134" i="24"/>
  <c r="V167" i="24"/>
  <c r="V177" i="24" s="1"/>
  <c r="V108" i="24" s="1"/>
  <c r="AB134" i="24"/>
  <c r="Z134" i="24"/>
  <c r="AC167" i="24"/>
  <c r="W134" i="24"/>
  <c r="W89" i="24"/>
  <c r="AA134" i="24"/>
  <c r="AE167" i="24"/>
  <c r="Y134" i="24"/>
  <c r="X134" i="24"/>
  <c r="AD167" i="24"/>
  <c r="X167" i="24"/>
  <c r="AD134" i="24"/>
  <c r="U72" i="24"/>
  <c r="U104" i="24"/>
  <c r="V90" i="24"/>
  <c r="V76" i="24"/>
  <c r="Y25" i="24"/>
  <c r="Y26" i="24" s="1"/>
  <c r="Y28" i="24" s="1"/>
  <c r="Y24" i="24"/>
  <c r="AA30" i="24"/>
  <c r="Y101" i="23"/>
  <c r="Y79" i="23"/>
  <c r="Y124" i="23" s="1"/>
  <c r="Y80" i="23"/>
  <c r="Y122" i="23"/>
  <c r="W94" i="23"/>
  <c r="W103" i="23" s="1"/>
  <c r="Y42" i="23"/>
  <c r="X47" i="23"/>
  <c r="X48" i="23" s="1"/>
  <c r="T109" i="23"/>
  <c r="S113" i="23"/>
  <c r="AE198" i="23"/>
  <c r="Y165" i="23"/>
  <c r="AD198" i="23"/>
  <c r="X165" i="23"/>
  <c r="AC198" i="23"/>
  <c r="W165" i="23"/>
  <c r="W174" i="23" s="1"/>
  <c r="W137" i="23" s="1"/>
  <c r="X111" i="23" s="1"/>
  <c r="AB198" i="23"/>
  <c r="Z198" i="23"/>
  <c r="Y198" i="23"/>
  <c r="AE165" i="23"/>
  <c r="X198" i="23"/>
  <c r="W198" i="23"/>
  <c r="W207" i="23" s="1"/>
  <c r="W138" i="23" s="1"/>
  <c r="AC165" i="23"/>
  <c r="Z165" i="23"/>
  <c r="AD165" i="23"/>
  <c r="AB165" i="23"/>
  <c r="AA165" i="23"/>
  <c r="AA198" i="23"/>
  <c r="S121" i="23"/>
  <c r="Z41" i="23"/>
  <c r="AB23" i="23"/>
  <c r="U89" i="23"/>
  <c r="U105" i="23" s="1"/>
  <c r="W125" i="23"/>
  <c r="AB23" i="20" l="1"/>
  <c r="AA53" i="20"/>
  <c r="AA70" i="25"/>
  <c r="Z123" i="23"/>
  <c r="AA39" i="20"/>
  <c r="Z54" i="20"/>
  <c r="Z52" i="20" s="1"/>
  <c r="Z88" i="23"/>
  <c r="X80" i="25"/>
  <c r="X96" i="25" s="1"/>
  <c r="Y50" i="25"/>
  <c r="Y48" i="25" s="1"/>
  <c r="Y71" i="25"/>
  <c r="Y68" i="25" s="1"/>
  <c r="Y78" i="25" s="1"/>
  <c r="Z39" i="25"/>
  <c r="Z73" i="25" s="1"/>
  <c r="AB54" i="25"/>
  <c r="AB56" i="25" s="1"/>
  <c r="AB98" i="25" s="1"/>
  <c r="AB41" i="25"/>
  <c r="AB42" i="25"/>
  <c r="AB43" i="25" s="1"/>
  <c r="AB44" i="25" s="1"/>
  <c r="AB61" i="25" s="1"/>
  <c r="Y63" i="25"/>
  <c r="AA97" i="25"/>
  <c r="AA55" i="25"/>
  <c r="AA62" i="25"/>
  <c r="AA76" i="25"/>
  <c r="AB175" i="25"/>
  <c r="AA175" i="25"/>
  <c r="Z175" i="25"/>
  <c r="Y175" i="25"/>
  <c r="Y182" i="25" s="1"/>
  <c r="Y113" i="25" s="1"/>
  <c r="AD142" i="25"/>
  <c r="AB142" i="25"/>
  <c r="AE175" i="25"/>
  <c r="Y142" i="25"/>
  <c r="Y149" i="25" s="1"/>
  <c r="Y112" i="25" s="1"/>
  <c r="Z99" i="25"/>
  <c r="AA142" i="25"/>
  <c r="Z142" i="25"/>
  <c r="AD175" i="25"/>
  <c r="AC175" i="25"/>
  <c r="AE142" i="25"/>
  <c r="AC142" i="25"/>
  <c r="AC49" i="25"/>
  <c r="W82" i="25"/>
  <c r="W84" i="25" s="1"/>
  <c r="W88" i="25" s="1"/>
  <c r="W109" i="25"/>
  <c r="W96" i="25"/>
  <c r="W101" i="25" s="1"/>
  <c r="Y100" i="25"/>
  <c r="Y86" i="25"/>
  <c r="AA59" i="24"/>
  <c r="AA51" i="24"/>
  <c r="X36" i="24"/>
  <c r="X34" i="24" s="1"/>
  <c r="X60" i="24"/>
  <c r="X64" i="24"/>
  <c r="AA40" i="23"/>
  <c r="AA65" i="23" s="1"/>
  <c r="S126" i="23"/>
  <c r="T72" i="23"/>
  <c r="AA78" i="23"/>
  <c r="AA96" i="23" s="1"/>
  <c r="AB73" i="23"/>
  <c r="U64" i="23"/>
  <c r="U75" i="23" s="1"/>
  <c r="W62" i="23"/>
  <c r="W86" i="23" s="1"/>
  <c r="AB39" i="23"/>
  <c r="U74" i="24"/>
  <c r="U78" i="24" s="1"/>
  <c r="W68" i="23"/>
  <c r="W69" i="23" s="1"/>
  <c r="W87" i="23" s="1"/>
  <c r="W107" i="23"/>
  <c r="W134" i="23"/>
  <c r="AB38" i="23"/>
  <c r="AB74" i="23" s="1"/>
  <c r="W57" i="24"/>
  <c r="W68" i="24" s="1"/>
  <c r="Y22" i="24"/>
  <c r="Y62" i="24" s="1"/>
  <c r="W52" i="24"/>
  <c r="V91" i="24"/>
  <c r="W76" i="24"/>
  <c r="W90" i="24"/>
  <c r="AB30" i="24"/>
  <c r="Z25" i="24"/>
  <c r="Z26" i="24" s="1"/>
  <c r="Z28" i="24" s="1"/>
  <c r="Z24" i="24"/>
  <c r="X50" i="24"/>
  <c r="V72" i="24"/>
  <c r="V74" i="24" s="1"/>
  <c r="V78" i="24" s="1"/>
  <c r="V104" i="24"/>
  <c r="AE168" i="24"/>
  <c r="Y135" i="24"/>
  <c r="AD168" i="24"/>
  <c r="AC168" i="24"/>
  <c r="W135" i="24"/>
  <c r="W144" i="24" s="1"/>
  <c r="W107" i="24" s="1"/>
  <c r="AB168" i="24"/>
  <c r="Z168" i="24"/>
  <c r="Y168" i="24"/>
  <c r="AE135" i="24"/>
  <c r="X168" i="24"/>
  <c r="W168" i="24"/>
  <c r="W177" i="24" s="1"/>
  <c r="W108" i="24" s="1"/>
  <c r="AC135" i="24"/>
  <c r="Z135" i="24"/>
  <c r="AD135" i="24"/>
  <c r="X89" i="24"/>
  <c r="AB135" i="24"/>
  <c r="AA135" i="24"/>
  <c r="X135" i="24"/>
  <c r="AA168" i="24"/>
  <c r="Y87" i="24"/>
  <c r="Y88" i="24"/>
  <c r="Y66" i="24"/>
  <c r="Y31" i="24"/>
  <c r="Y32" i="24"/>
  <c r="Z101" i="23"/>
  <c r="Z79" i="23"/>
  <c r="Z124" i="23" s="1"/>
  <c r="Z80" i="23"/>
  <c r="Z122" i="23"/>
  <c r="X60" i="23"/>
  <c r="Z42" i="23"/>
  <c r="Y47" i="23"/>
  <c r="Y48" i="23" s="1"/>
  <c r="U109" i="23"/>
  <c r="U113" i="23" s="1"/>
  <c r="T113" i="23"/>
  <c r="X97" i="23"/>
  <c r="T121" i="23"/>
  <c r="V89" i="23"/>
  <c r="V105" i="23" s="1"/>
  <c r="X125" i="23"/>
  <c r="AA41" i="23"/>
  <c r="AC23" i="23"/>
  <c r="AC166" i="23"/>
  <c r="AB166" i="23"/>
  <c r="AA166" i="23"/>
  <c r="Z166" i="23"/>
  <c r="AD199" i="23"/>
  <c r="X166" i="23"/>
  <c r="X174" i="23" s="1"/>
  <c r="X137" i="23" s="1"/>
  <c r="Y111" i="23" s="1"/>
  <c r="AC199" i="23"/>
  <c r="AB199" i="23"/>
  <c r="AA199" i="23"/>
  <c r="X199" i="23"/>
  <c r="X207" i="23" s="1"/>
  <c r="X138" i="23" s="1"/>
  <c r="AD166" i="23"/>
  <c r="Y166" i="23"/>
  <c r="AE199" i="23"/>
  <c r="Z199" i="23"/>
  <c r="AE166" i="23"/>
  <c r="Y199" i="23"/>
  <c r="AC23" i="20" l="1"/>
  <c r="AB53" i="20"/>
  <c r="AB70" i="25"/>
  <c r="AB39" i="20"/>
  <c r="AA54" i="20"/>
  <c r="AA52" i="20" s="1"/>
  <c r="X101" i="25"/>
  <c r="Y80" i="25"/>
  <c r="Y96" i="25" s="1"/>
  <c r="Z86" i="25"/>
  <c r="Z100" i="25"/>
  <c r="AB62" i="25"/>
  <c r="AB76" i="25"/>
  <c r="AB55" i="25"/>
  <c r="AB97" i="25"/>
  <c r="AD49" i="25"/>
  <c r="Z63" i="25"/>
  <c r="X82" i="25"/>
  <c r="X84" i="25" s="1"/>
  <c r="X88" i="25" s="1"/>
  <c r="X109" i="25"/>
  <c r="Z50" i="25"/>
  <c r="Z48" i="25" s="1"/>
  <c r="Z71" i="25"/>
  <c r="Z68" i="25" s="1"/>
  <c r="Z78" i="25" s="1"/>
  <c r="AA39" i="25"/>
  <c r="AA73" i="25" s="1"/>
  <c r="AC54" i="25"/>
  <c r="AC56" i="25" s="1"/>
  <c r="AC98" i="25" s="1"/>
  <c r="AC41" i="25"/>
  <c r="AC42" i="25"/>
  <c r="AC43" i="25" s="1"/>
  <c r="AC44" i="25" s="1"/>
  <c r="AC61" i="25" s="1"/>
  <c r="AB143" i="25"/>
  <c r="AA143" i="25"/>
  <c r="AE176" i="25"/>
  <c r="AD176" i="25"/>
  <c r="AB176" i="25"/>
  <c r="AA176" i="25"/>
  <c r="AE143" i="25"/>
  <c r="Z143" i="25"/>
  <c r="Z149" i="25" s="1"/>
  <c r="Z112" i="25" s="1"/>
  <c r="AC176" i="25"/>
  <c r="Z176" i="25"/>
  <c r="Z182" i="25" s="1"/>
  <c r="Z113" i="25" s="1"/>
  <c r="AA99" i="25"/>
  <c r="AD143" i="25"/>
  <c r="AC143" i="25"/>
  <c r="AB78" i="23"/>
  <c r="AB96" i="23" s="1"/>
  <c r="AB63" i="23"/>
  <c r="AB59" i="24"/>
  <c r="AB51" i="24"/>
  <c r="Y36" i="24"/>
  <c r="Y34" i="24" s="1"/>
  <c r="Y60" i="24"/>
  <c r="Y64" i="24"/>
  <c r="W70" i="24"/>
  <c r="W86" i="24" s="1"/>
  <c r="W91" i="24" s="1"/>
  <c r="T126" i="23"/>
  <c r="AA88" i="23"/>
  <c r="AA123" i="23"/>
  <c r="AC73" i="23"/>
  <c r="AB40" i="23"/>
  <c r="AB65" i="23" s="1"/>
  <c r="U72" i="23"/>
  <c r="V64" i="23"/>
  <c r="V75" i="23" s="1"/>
  <c r="AC39" i="23"/>
  <c r="AC63" i="23" s="1"/>
  <c r="X107" i="23"/>
  <c r="X134" i="23"/>
  <c r="X61" i="23"/>
  <c r="AC38" i="23"/>
  <c r="AC74" i="23" s="1"/>
  <c r="Z22" i="24"/>
  <c r="Z62" i="24" s="1"/>
  <c r="X57" i="24"/>
  <c r="X68" i="24" s="1"/>
  <c r="X52" i="24"/>
  <c r="AC136" i="24"/>
  <c r="AA136" i="24"/>
  <c r="Z136" i="24"/>
  <c r="AD169" i="24"/>
  <c r="X136" i="24"/>
  <c r="X144" i="24" s="1"/>
  <c r="X107" i="24" s="1"/>
  <c r="AC169" i="24"/>
  <c r="AB169" i="24"/>
  <c r="AA169" i="24"/>
  <c r="X169" i="24"/>
  <c r="X177" i="24" s="1"/>
  <c r="X108" i="24" s="1"/>
  <c r="AD136" i="24"/>
  <c r="Y136" i="24"/>
  <c r="Y89" i="24"/>
  <c r="Z169" i="24"/>
  <c r="AE169" i="24"/>
  <c r="Y169" i="24"/>
  <c r="AE136" i="24"/>
  <c r="AB136" i="24"/>
  <c r="AA25" i="24"/>
  <c r="AA26" i="24" s="1"/>
  <c r="AA28" i="24" s="1"/>
  <c r="AA24" i="24"/>
  <c r="Z66" i="24"/>
  <c r="Z31" i="24"/>
  <c r="Z87" i="24"/>
  <c r="Z88" i="24"/>
  <c r="Z32" i="24"/>
  <c r="AC30" i="24"/>
  <c r="X90" i="24"/>
  <c r="X76" i="24"/>
  <c r="Y50" i="24"/>
  <c r="W72" i="24"/>
  <c r="W104" i="24"/>
  <c r="AA101" i="23"/>
  <c r="AA79" i="23"/>
  <c r="AA124" i="23" s="1"/>
  <c r="AA80" i="23"/>
  <c r="AA122" i="23"/>
  <c r="Y60" i="23"/>
  <c r="AA42" i="23"/>
  <c r="Z47" i="23"/>
  <c r="Z48" i="23" s="1"/>
  <c r="X49" i="23"/>
  <c r="X85" i="23" s="1"/>
  <c r="V109" i="23"/>
  <c r="V113" i="23" s="1"/>
  <c r="Y97" i="23"/>
  <c r="X94" i="23"/>
  <c r="X103" i="23" s="1"/>
  <c r="AB41" i="23"/>
  <c r="AD23" i="23"/>
  <c r="W89" i="23"/>
  <c r="W105" i="23" s="1"/>
  <c r="Y125" i="23"/>
  <c r="AB200" i="23"/>
  <c r="AA200" i="23"/>
  <c r="Z200" i="23"/>
  <c r="Y200" i="23"/>
  <c r="Y207" i="23" s="1"/>
  <c r="Y138" i="23" s="1"/>
  <c r="AE167" i="23"/>
  <c r="AC167" i="23"/>
  <c r="AB167" i="23"/>
  <c r="Z167" i="23"/>
  <c r="AC200" i="23"/>
  <c r="AE200" i="23"/>
  <c r="AD200" i="23"/>
  <c r="AA167" i="23"/>
  <c r="Y167" i="23"/>
  <c r="Y174" i="23" s="1"/>
  <c r="Y137" i="23" s="1"/>
  <c r="Z111" i="23" s="1"/>
  <c r="AD167" i="23"/>
  <c r="U121" i="23"/>
  <c r="AD23" i="20" l="1"/>
  <c r="AC53" i="20"/>
  <c r="AC70" i="25"/>
  <c r="AB123" i="23"/>
  <c r="AC39" i="20"/>
  <c r="AB54" i="20"/>
  <c r="AB52" i="20" s="1"/>
  <c r="Y101" i="25"/>
  <c r="AB88" i="23"/>
  <c r="AA86" i="25"/>
  <c r="AA100" i="25"/>
  <c r="AC177" i="25"/>
  <c r="AB177" i="25"/>
  <c r="AA177" i="25"/>
  <c r="AA182" i="25" s="1"/>
  <c r="AA113" i="25" s="1"/>
  <c r="AE144" i="25"/>
  <c r="AC144" i="25"/>
  <c r="AE177" i="25"/>
  <c r="AD177" i="25"/>
  <c r="AD144" i="25"/>
  <c r="AA144" i="25"/>
  <c r="AA149" i="25" s="1"/>
  <c r="AA112" i="25" s="1"/>
  <c r="AB144" i="25"/>
  <c r="AB99" i="25"/>
  <c r="AD54" i="25"/>
  <c r="AD56" i="25" s="1"/>
  <c r="AD98" i="25" s="1"/>
  <c r="AD41" i="25"/>
  <c r="AD42" i="25"/>
  <c r="AD43" i="25" s="1"/>
  <c r="AD44" i="25" s="1"/>
  <c r="AD61" i="25" s="1"/>
  <c r="Z80" i="25"/>
  <c r="AC97" i="25"/>
  <c r="AC76" i="25"/>
  <c r="AC62" i="25"/>
  <c r="AC55" i="25"/>
  <c r="AA71" i="25"/>
  <c r="AA68" i="25" s="1"/>
  <c r="AA78" i="25" s="1"/>
  <c r="AA50" i="25"/>
  <c r="AA48" i="25" s="1"/>
  <c r="AB39" i="25"/>
  <c r="AB73" i="25" s="1"/>
  <c r="AE49" i="25"/>
  <c r="Y82" i="25"/>
  <c r="Y84" i="25" s="1"/>
  <c r="Y88" i="25" s="1"/>
  <c r="Y109" i="25"/>
  <c r="U126" i="23"/>
  <c r="AC59" i="24"/>
  <c r="AC51" i="24"/>
  <c r="W74" i="24"/>
  <c r="W78" i="24" s="1"/>
  <c r="Z36" i="24"/>
  <c r="Z34" i="24" s="1"/>
  <c r="Z60" i="24"/>
  <c r="Z64" i="24"/>
  <c r="V72" i="23"/>
  <c r="AD73" i="23"/>
  <c r="AC40" i="23"/>
  <c r="AC65" i="23" s="1"/>
  <c r="W64" i="23"/>
  <c r="X62" i="23"/>
  <c r="X86" i="23" s="1"/>
  <c r="AC78" i="23"/>
  <c r="AC96" i="23" s="1"/>
  <c r="AD39" i="23"/>
  <c r="Y107" i="23"/>
  <c r="Y134" i="23"/>
  <c r="X68" i="23"/>
  <c r="X69" i="23" s="1"/>
  <c r="X87" i="23" s="1"/>
  <c r="Y61" i="23"/>
  <c r="Y68" i="23" s="1"/>
  <c r="Y69" i="23" s="1"/>
  <c r="Y87" i="23" s="1"/>
  <c r="AD38" i="23"/>
  <c r="AD74" i="23" s="1"/>
  <c r="X70" i="24"/>
  <c r="X86" i="24" s="1"/>
  <c r="X91" i="24" s="1"/>
  <c r="AA22" i="24"/>
  <c r="AA62" i="24" s="1"/>
  <c r="Y57" i="24"/>
  <c r="Y68" i="24" s="1"/>
  <c r="Y52" i="24"/>
  <c r="AA88" i="24"/>
  <c r="AA87" i="24"/>
  <c r="AA32" i="24"/>
  <c r="AA66" i="24"/>
  <c r="AA31" i="24"/>
  <c r="Y90" i="24"/>
  <c r="Y76" i="24"/>
  <c r="Z50" i="24"/>
  <c r="AD30" i="24"/>
  <c r="X72" i="24"/>
  <c r="X104" i="24"/>
  <c r="AB25" i="24"/>
  <c r="AB26" i="24" s="1"/>
  <c r="AB28" i="24" s="1"/>
  <c r="AB24" i="24"/>
  <c r="AB170" i="24"/>
  <c r="AA170" i="24"/>
  <c r="Z170" i="24"/>
  <c r="Y170" i="24"/>
  <c r="Y177" i="24" s="1"/>
  <c r="Y108" i="24" s="1"/>
  <c r="AE137" i="24"/>
  <c r="AC137" i="24"/>
  <c r="AB137" i="24"/>
  <c r="Z137" i="24"/>
  <c r="AC170" i="24"/>
  <c r="AE170" i="24"/>
  <c r="AD170" i="24"/>
  <c r="Y137" i="24"/>
  <c r="Y144" i="24" s="1"/>
  <c r="Y107" i="24" s="1"/>
  <c r="AD137" i="24"/>
  <c r="AA137" i="24"/>
  <c r="Z89" i="24"/>
  <c r="AB101" i="23"/>
  <c r="AB79" i="23"/>
  <c r="AB124" i="23" s="1"/>
  <c r="AB80" i="23"/>
  <c r="X50" i="23"/>
  <c r="X52" i="23" s="1"/>
  <c r="AB122" i="23"/>
  <c r="AB42" i="23"/>
  <c r="AB47" i="23" s="1"/>
  <c r="AB48" i="23" s="1"/>
  <c r="AA47" i="23"/>
  <c r="AA48" i="23" s="1"/>
  <c r="Z60" i="23"/>
  <c r="Y49" i="23"/>
  <c r="Y85" i="23" s="1"/>
  <c r="W121" i="23"/>
  <c r="Z97" i="23"/>
  <c r="Y94" i="23"/>
  <c r="Y103" i="23" s="1"/>
  <c r="AB168" i="23"/>
  <c r="AA168" i="23"/>
  <c r="Z168" i="23"/>
  <c r="Z174" i="23" s="1"/>
  <c r="Z137" i="23" s="1"/>
  <c r="AA111" i="23" s="1"/>
  <c r="AE201" i="23"/>
  <c r="AC201" i="23"/>
  <c r="AB201" i="23"/>
  <c r="AA201" i="23"/>
  <c r="Z201" i="23"/>
  <c r="Z207" i="23" s="1"/>
  <c r="Z138" i="23" s="1"/>
  <c r="AC168" i="23"/>
  <c r="AD201" i="23"/>
  <c r="AE168" i="23"/>
  <c r="AD168" i="23"/>
  <c r="AE23" i="23"/>
  <c r="AC41" i="23"/>
  <c r="V121" i="23"/>
  <c r="Z125" i="23"/>
  <c r="AE23" i="20" l="1"/>
  <c r="AD53" i="20"/>
  <c r="AD70" i="25"/>
  <c r="V126" i="23"/>
  <c r="W126" i="23" s="1"/>
  <c r="AD39" i="20"/>
  <c r="AC54" i="20"/>
  <c r="AC52" i="20" s="1"/>
  <c r="X64" i="23"/>
  <c r="X75" i="23" s="1"/>
  <c r="X72" i="23" s="1"/>
  <c r="W75" i="23"/>
  <c r="W72" i="23" s="1"/>
  <c r="AA63" i="25"/>
  <c r="AA80" i="25" s="1"/>
  <c r="AA96" i="25" s="1"/>
  <c r="AD76" i="25"/>
  <c r="AD97" i="25"/>
  <c r="AD62" i="25"/>
  <c r="AD55" i="25"/>
  <c r="Z82" i="25"/>
  <c r="Z84" i="25" s="1"/>
  <c r="Z88" i="25" s="1"/>
  <c r="Z109" i="25"/>
  <c r="AE54" i="25"/>
  <c r="AE56" i="25" s="1"/>
  <c r="AE98" i="25" s="1"/>
  <c r="AE41" i="25"/>
  <c r="AE42" i="25"/>
  <c r="AE43" i="25" s="1"/>
  <c r="AE44" i="25" s="1"/>
  <c r="AE61" i="25" s="1"/>
  <c r="AB100" i="25"/>
  <c r="AB86" i="25"/>
  <c r="AF49" i="25"/>
  <c r="AE145" i="25"/>
  <c r="AD145" i="25"/>
  <c r="AE178" i="25"/>
  <c r="AD178" i="25"/>
  <c r="AB178" i="25"/>
  <c r="AB182" i="25" s="1"/>
  <c r="AB113" i="25" s="1"/>
  <c r="AC178" i="25"/>
  <c r="AC145" i="25"/>
  <c r="AB145" i="25"/>
  <c r="AB149" i="25" s="1"/>
  <c r="AB112" i="25" s="1"/>
  <c r="AC99" i="25"/>
  <c r="Z96" i="25"/>
  <c r="Z101" i="25" s="1"/>
  <c r="AB71" i="25"/>
  <c r="AB68" i="25" s="1"/>
  <c r="AB78" i="25" s="1"/>
  <c r="AB50" i="25"/>
  <c r="AB48" i="25" s="1"/>
  <c r="AC39" i="25"/>
  <c r="AC73" i="25" s="1"/>
  <c r="AD78" i="23"/>
  <c r="AD96" i="23" s="1"/>
  <c r="AD63" i="23"/>
  <c r="AD123" i="23" s="1"/>
  <c r="AD59" i="24"/>
  <c r="AD51" i="24"/>
  <c r="AA36" i="24"/>
  <c r="AA34" i="24" s="1"/>
  <c r="AA60" i="24"/>
  <c r="AA64" i="24"/>
  <c r="X74" i="24"/>
  <c r="X78" i="24" s="1"/>
  <c r="AC88" i="23"/>
  <c r="AC123" i="23"/>
  <c r="AD40" i="23"/>
  <c r="AD65" i="23" s="1"/>
  <c r="X89" i="23"/>
  <c r="X105" i="23" s="1"/>
  <c r="X109" i="23" s="1"/>
  <c r="AE73" i="23"/>
  <c r="Y62" i="23"/>
  <c r="Y86" i="23" s="1"/>
  <c r="Y89" i="23" s="1"/>
  <c r="Y105" i="23" s="1"/>
  <c r="AE39" i="23"/>
  <c r="AE63" i="23" s="1"/>
  <c r="Z107" i="23"/>
  <c r="Z134" i="23"/>
  <c r="Z61" i="23"/>
  <c r="Z68" i="23" s="1"/>
  <c r="Z69" i="23" s="1"/>
  <c r="Z87" i="23" s="1"/>
  <c r="AE38" i="23"/>
  <c r="AE74" i="23" s="1"/>
  <c r="Y70" i="24"/>
  <c r="Y86" i="24" s="1"/>
  <c r="Y91" i="24" s="1"/>
  <c r="AB22" i="24"/>
  <c r="AB62" i="24" s="1"/>
  <c r="Z57" i="24"/>
  <c r="Z68" i="24" s="1"/>
  <c r="Z52" i="24"/>
  <c r="Y72" i="24"/>
  <c r="Y104" i="24"/>
  <c r="Z76" i="24"/>
  <c r="Z90" i="24"/>
  <c r="AC25" i="24"/>
  <c r="AC26" i="24" s="1"/>
  <c r="AC28" i="24" s="1"/>
  <c r="AC24" i="24"/>
  <c r="AE30" i="24"/>
  <c r="AB88" i="24"/>
  <c r="AB87" i="24"/>
  <c r="AB32" i="24"/>
  <c r="AB66" i="24"/>
  <c r="AB31" i="24"/>
  <c r="AA50" i="24"/>
  <c r="AB138" i="24"/>
  <c r="Z138" i="24"/>
  <c r="Z144" i="24" s="1"/>
  <c r="Z107" i="24" s="1"/>
  <c r="AE171" i="24"/>
  <c r="AC171" i="24"/>
  <c r="AB171" i="24"/>
  <c r="AA171" i="24"/>
  <c r="Z171" i="24"/>
  <c r="Z177" i="24" s="1"/>
  <c r="Z108" i="24" s="1"/>
  <c r="AC138" i="24"/>
  <c r="AD171" i="24"/>
  <c r="AE138" i="24"/>
  <c r="AA138" i="24"/>
  <c r="AD138" i="24"/>
  <c r="AA89" i="24"/>
  <c r="AC101" i="23"/>
  <c r="AC80" i="23"/>
  <c r="AC79" i="23"/>
  <c r="AC124" i="23" s="1"/>
  <c r="Y50" i="23"/>
  <c r="Y52" i="23" s="1"/>
  <c r="AC42" i="23"/>
  <c r="AC47" i="23" s="1"/>
  <c r="AC48" i="23" s="1"/>
  <c r="AC122" i="23"/>
  <c r="W109" i="23"/>
  <c r="W113" i="23" s="1"/>
  <c r="Z49" i="23"/>
  <c r="Z85" i="23" s="1"/>
  <c r="AA60" i="23"/>
  <c r="AA97" i="23"/>
  <c r="Z94" i="23"/>
  <c r="Z103" i="23" s="1"/>
  <c r="AB49" i="23"/>
  <c r="AB85" i="23" s="1"/>
  <c r="AB60" i="23"/>
  <c r="AF23" i="23"/>
  <c r="AA125" i="23"/>
  <c r="AD41" i="23"/>
  <c r="AC202" i="23"/>
  <c r="AB202" i="23"/>
  <c r="AA202" i="23"/>
  <c r="AA207" i="23" s="1"/>
  <c r="AA138" i="23" s="1"/>
  <c r="AD169" i="23"/>
  <c r="AC169" i="23"/>
  <c r="AA169" i="23"/>
  <c r="AA174" i="23" s="1"/>
  <c r="AA137" i="23" s="1"/>
  <c r="AB111" i="23" s="1"/>
  <c r="AD202" i="23"/>
  <c r="AE202" i="23"/>
  <c r="AE169" i="23"/>
  <c r="AB169" i="23"/>
  <c r="Y64" i="23" l="1"/>
  <c r="Y75" i="23" s="1"/>
  <c r="Y72" i="23" s="1"/>
  <c r="AF23" i="20"/>
  <c r="AF53" i="20" s="1"/>
  <c r="AE53" i="20"/>
  <c r="AE70" i="25"/>
  <c r="AE39" i="20"/>
  <c r="AD54" i="20"/>
  <c r="AD52" i="20" s="1"/>
  <c r="AD88" i="23"/>
  <c r="AC100" i="25"/>
  <c r="AC86" i="25"/>
  <c r="AE179" i="25"/>
  <c r="AD179" i="25"/>
  <c r="AE146" i="25"/>
  <c r="AD146" i="25"/>
  <c r="AC146" i="25"/>
  <c r="AC149" i="25" s="1"/>
  <c r="AC112" i="25" s="1"/>
  <c r="AD99" i="25"/>
  <c r="AC179" i="25"/>
  <c r="AC182" i="25" s="1"/>
  <c r="AC113" i="25" s="1"/>
  <c r="AC71" i="25"/>
  <c r="AC68" i="25" s="1"/>
  <c r="AC78" i="25" s="1"/>
  <c r="AC50" i="25"/>
  <c r="AC48" i="25" s="1"/>
  <c r="AD39" i="25"/>
  <c r="AD73" i="25" s="1"/>
  <c r="AA101" i="25"/>
  <c r="AA82" i="25"/>
  <c r="AA84" i="25" s="1"/>
  <c r="AA88" i="25" s="1"/>
  <c r="AA109" i="25"/>
  <c r="AE97" i="25"/>
  <c r="AE76" i="25"/>
  <c r="AE62" i="25"/>
  <c r="AE55" i="25"/>
  <c r="AF54" i="25"/>
  <c r="AF56" i="25" s="1"/>
  <c r="AF98" i="25" s="1"/>
  <c r="AF41" i="25"/>
  <c r="AF42" i="25"/>
  <c r="AF43" i="25" s="1"/>
  <c r="AF44" i="25" s="1"/>
  <c r="AF61" i="25" s="1"/>
  <c r="AB63" i="25"/>
  <c r="AB80" i="25" s="1"/>
  <c r="AE59" i="24"/>
  <c r="AE51" i="24"/>
  <c r="AB36" i="24"/>
  <c r="AB34" i="24" s="1"/>
  <c r="AB60" i="24"/>
  <c r="AB64" i="24"/>
  <c r="AF73" i="23"/>
  <c r="AE40" i="23"/>
  <c r="AE65" i="23" s="1"/>
  <c r="Z62" i="23"/>
  <c r="Z86" i="23" s="1"/>
  <c r="Z89" i="23" s="1"/>
  <c r="Z105" i="23" s="1"/>
  <c r="AE78" i="23"/>
  <c r="AE96" i="23" s="1"/>
  <c r="AF39" i="23"/>
  <c r="AF63" i="23" s="1"/>
  <c r="Y74" i="24"/>
  <c r="Y78" i="24" s="1"/>
  <c r="AA107" i="23"/>
  <c r="AA134" i="23"/>
  <c r="AA61" i="23"/>
  <c r="AA68" i="23" s="1"/>
  <c r="AA69" i="23" s="1"/>
  <c r="AA87" i="23" s="1"/>
  <c r="AB61" i="23"/>
  <c r="AB68" i="23" s="1"/>
  <c r="AB69" i="23" s="1"/>
  <c r="AB87" i="23" s="1"/>
  <c r="AF38" i="23"/>
  <c r="AF74" i="23" s="1"/>
  <c r="Z70" i="24"/>
  <c r="Z86" i="24" s="1"/>
  <c r="Z91" i="24" s="1"/>
  <c r="AC22" i="24"/>
  <c r="AC62" i="24" s="1"/>
  <c r="AA57" i="24"/>
  <c r="AA68" i="24" s="1"/>
  <c r="AA52" i="24"/>
  <c r="AC172" i="24"/>
  <c r="AB172" i="24"/>
  <c r="AA172" i="24"/>
  <c r="AA177" i="24" s="1"/>
  <c r="AA108" i="24" s="1"/>
  <c r="AD139" i="24"/>
  <c r="AC139" i="24"/>
  <c r="AA139" i="24"/>
  <c r="AA144" i="24" s="1"/>
  <c r="AA107" i="24" s="1"/>
  <c r="AD172" i="24"/>
  <c r="AE172" i="24"/>
  <c r="AE139" i="24"/>
  <c r="AB139" i="24"/>
  <c r="AB89" i="24"/>
  <c r="AF30" i="24"/>
  <c r="AC88" i="24"/>
  <c r="AC87" i="24"/>
  <c r="AC66" i="24"/>
  <c r="AC32" i="24"/>
  <c r="AC31" i="24"/>
  <c r="AA76" i="24"/>
  <c r="AA90" i="24"/>
  <c r="AD25" i="24"/>
  <c r="AD26" i="24" s="1"/>
  <c r="AD28" i="24" s="1"/>
  <c r="AD24" i="24"/>
  <c r="Z72" i="24"/>
  <c r="Z104" i="24"/>
  <c r="AB50" i="24"/>
  <c r="AD101" i="23"/>
  <c r="AD80" i="23"/>
  <c r="AD79" i="23"/>
  <c r="AD124" i="23" s="1"/>
  <c r="AD42" i="23"/>
  <c r="AD47" i="23" s="1"/>
  <c r="AD48" i="23" s="1"/>
  <c r="Z50" i="23"/>
  <c r="Z52" i="23" s="1"/>
  <c r="AD122" i="23"/>
  <c r="AA49" i="23"/>
  <c r="AA85" i="23" s="1"/>
  <c r="Y109" i="23"/>
  <c r="X113" i="23"/>
  <c r="AB97" i="23"/>
  <c r="AA94" i="23"/>
  <c r="AA103" i="23" s="1"/>
  <c r="AB50" i="23"/>
  <c r="AB52" i="23" s="1"/>
  <c r="AC49" i="23"/>
  <c r="AC85" i="23" s="1"/>
  <c r="AC60" i="23"/>
  <c r="AE170" i="23"/>
  <c r="AD170" i="23"/>
  <c r="AC170" i="23"/>
  <c r="AB170" i="23"/>
  <c r="AB174" i="23" s="1"/>
  <c r="AB137" i="23" s="1"/>
  <c r="AC111" i="23" s="1"/>
  <c r="AE203" i="23"/>
  <c r="AD203" i="23"/>
  <c r="AC203" i="23"/>
  <c r="AB203" i="23"/>
  <c r="AB207" i="23" s="1"/>
  <c r="AB138" i="23" s="1"/>
  <c r="AE41" i="23"/>
  <c r="X121" i="23"/>
  <c r="X126" i="23" s="1"/>
  <c r="AB125" i="23"/>
  <c r="Z64" i="23" l="1"/>
  <c r="Z75" i="23" s="1"/>
  <c r="Z72" i="23" s="1"/>
  <c r="AF70" i="25"/>
  <c r="AF39" i="20"/>
  <c r="AF54" i="20" s="1"/>
  <c r="AF52" i="20" s="1"/>
  <c r="AE54" i="20"/>
  <c r="AE52" i="20" s="1"/>
  <c r="AB96" i="25"/>
  <c r="AE180" i="25"/>
  <c r="AD180" i="25"/>
  <c r="AD182" i="25" s="1"/>
  <c r="AD113" i="25" s="1"/>
  <c r="AE99" i="25"/>
  <c r="AD147" i="25"/>
  <c r="AD149" i="25" s="1"/>
  <c r="AD112" i="25" s="1"/>
  <c r="AE147" i="25"/>
  <c r="AD86" i="25"/>
  <c r="AD100" i="25"/>
  <c r="AD63" i="25"/>
  <c r="AD50" i="25"/>
  <c r="AD48" i="25" s="1"/>
  <c r="AD71" i="25"/>
  <c r="AD68" i="25" s="1"/>
  <c r="AD78" i="25" s="1"/>
  <c r="AE39" i="25"/>
  <c r="AE73" i="25" s="1"/>
  <c r="AB82" i="25"/>
  <c r="AB84" i="25" s="1"/>
  <c r="AB88" i="25" s="1"/>
  <c r="AB109" i="25"/>
  <c r="AC63" i="25"/>
  <c r="AC80" i="25" s="1"/>
  <c r="AF97" i="25"/>
  <c r="AF76" i="25"/>
  <c r="AF55" i="25"/>
  <c r="AF62" i="25"/>
  <c r="AB101" i="25"/>
  <c r="AF59" i="24"/>
  <c r="AF51" i="24"/>
  <c r="AC36" i="24"/>
  <c r="AC34" i="24" s="1"/>
  <c r="AC64" i="24"/>
  <c r="AC60" i="24"/>
  <c r="AE88" i="23"/>
  <c r="AE123" i="23"/>
  <c r="AF40" i="23"/>
  <c r="AF65" i="23" s="1"/>
  <c r="AA62" i="23"/>
  <c r="AA86" i="23" s="1"/>
  <c r="AA89" i="23" s="1"/>
  <c r="AA105" i="23" s="1"/>
  <c r="AB62" i="23"/>
  <c r="AB86" i="23" s="1"/>
  <c r="AF78" i="23"/>
  <c r="AF96" i="23" s="1"/>
  <c r="Z74" i="24"/>
  <c r="Z78" i="24" s="1"/>
  <c r="AE42" i="23"/>
  <c r="AE47" i="23" s="1"/>
  <c r="AE48" i="23" s="1"/>
  <c r="AB107" i="23"/>
  <c r="AB134" i="23"/>
  <c r="AC61" i="23"/>
  <c r="AC68" i="23" s="1"/>
  <c r="AC69" i="23" s="1"/>
  <c r="AC87" i="23" s="1"/>
  <c r="AA70" i="24"/>
  <c r="AA86" i="24" s="1"/>
  <c r="AA91" i="24" s="1"/>
  <c r="AD22" i="24"/>
  <c r="AD62" i="24" s="1"/>
  <c r="AB57" i="24"/>
  <c r="AB68" i="24" s="1"/>
  <c r="AB52" i="24"/>
  <c r="AC50" i="24"/>
  <c r="AE140" i="24"/>
  <c r="AC140" i="24"/>
  <c r="AB140" i="24"/>
  <c r="AB144" i="24" s="1"/>
  <c r="AB107" i="24" s="1"/>
  <c r="AE173" i="24"/>
  <c r="AD173" i="24"/>
  <c r="AC173" i="24"/>
  <c r="AB173" i="24"/>
  <c r="AB177" i="24" s="1"/>
  <c r="AB108" i="24" s="1"/>
  <c r="AD140" i="24"/>
  <c r="AC89" i="24"/>
  <c r="AE25" i="24"/>
  <c r="AE26" i="24" s="1"/>
  <c r="AE28" i="24" s="1"/>
  <c r="AE24" i="24"/>
  <c r="AA72" i="24"/>
  <c r="AA104" i="24"/>
  <c r="AB76" i="24"/>
  <c r="AB90" i="24"/>
  <c r="AD88" i="24"/>
  <c r="AD32" i="24"/>
  <c r="AD66" i="24"/>
  <c r="AD87" i="24"/>
  <c r="AD31" i="24"/>
  <c r="AE101" i="23"/>
  <c r="AE80" i="23"/>
  <c r="AE79" i="23"/>
  <c r="AE124" i="23" s="1"/>
  <c r="AA50" i="23"/>
  <c r="AA52" i="23" s="1"/>
  <c r="AE122" i="23"/>
  <c r="Z109" i="23"/>
  <c r="Y113" i="23"/>
  <c r="AC97" i="23"/>
  <c r="AB94" i="23"/>
  <c r="AB103" i="23" s="1"/>
  <c r="AF41" i="23"/>
  <c r="AD49" i="23"/>
  <c r="AD85" i="23" s="1"/>
  <c r="AC50" i="23"/>
  <c r="AC52" i="23" s="1"/>
  <c r="AD60" i="23"/>
  <c r="AE204" i="23"/>
  <c r="AC204" i="23"/>
  <c r="AC207" i="23" s="1"/>
  <c r="AC138" i="23" s="1"/>
  <c r="AC171" i="23"/>
  <c r="AC174" i="23" s="1"/>
  <c r="AC137" i="23" s="1"/>
  <c r="AD111" i="23" s="1"/>
  <c r="AE171" i="23"/>
  <c r="AD171" i="23"/>
  <c r="AD204" i="23"/>
  <c r="AC125" i="23"/>
  <c r="AA64" i="23" l="1"/>
  <c r="AA75" i="23" s="1"/>
  <c r="AA72" i="23" s="1"/>
  <c r="AD80" i="25"/>
  <c r="AD96" i="25" s="1"/>
  <c r="AE181" i="25"/>
  <c r="AE182" i="25" s="1"/>
  <c r="AE113" i="25" s="1"/>
  <c r="AE148" i="25"/>
  <c r="AE149" i="25" s="1"/>
  <c r="AE112" i="25" s="1"/>
  <c r="AF99" i="25"/>
  <c r="AE63" i="25"/>
  <c r="AE50" i="25"/>
  <c r="AE48" i="25" s="1"/>
  <c r="AE71" i="25"/>
  <c r="AE68" i="25" s="1"/>
  <c r="AE78" i="25" s="1"/>
  <c r="AF39" i="25"/>
  <c r="AF73" i="25" s="1"/>
  <c r="AC96" i="25"/>
  <c r="AC101" i="25" s="1"/>
  <c r="AC82" i="25"/>
  <c r="AC84" i="25" s="1"/>
  <c r="AC88" i="25" s="1"/>
  <c r="AC109" i="25"/>
  <c r="AE100" i="25"/>
  <c r="AE86" i="25"/>
  <c r="AD36" i="24"/>
  <c r="AD34" i="24" s="1"/>
  <c r="AD64" i="24"/>
  <c r="AD60" i="24"/>
  <c r="AF88" i="23"/>
  <c r="AF123" i="23"/>
  <c r="AF42" i="23"/>
  <c r="AF47" i="23" s="1"/>
  <c r="AF48" i="23" s="1"/>
  <c r="AC62" i="23"/>
  <c r="AC86" i="23" s="1"/>
  <c r="AA74" i="24"/>
  <c r="AA78" i="24" s="1"/>
  <c r="AC107" i="23"/>
  <c r="AC134" i="23"/>
  <c r="AD61" i="23"/>
  <c r="AD68" i="23" s="1"/>
  <c r="AD69" i="23" s="1"/>
  <c r="AD87" i="23" s="1"/>
  <c r="AB70" i="24"/>
  <c r="AB86" i="24" s="1"/>
  <c r="AB91" i="24" s="1"/>
  <c r="AC52" i="24"/>
  <c r="AE22" i="24"/>
  <c r="AE62" i="24" s="1"/>
  <c r="AC57" i="24"/>
  <c r="AC68" i="24" s="1"/>
  <c r="AF25" i="24"/>
  <c r="AF26" i="24" s="1"/>
  <c r="AF28" i="24" s="1"/>
  <c r="AF24" i="24"/>
  <c r="AC76" i="24"/>
  <c r="AC90" i="24"/>
  <c r="AB72" i="24"/>
  <c r="AB104" i="24"/>
  <c r="AD50" i="24"/>
  <c r="AE174" i="24"/>
  <c r="AC174" i="24"/>
  <c r="AC177" i="24" s="1"/>
  <c r="AC108" i="24" s="1"/>
  <c r="AC141" i="24"/>
  <c r="AC144" i="24" s="1"/>
  <c r="AC107" i="24" s="1"/>
  <c r="AD141" i="24"/>
  <c r="AD174" i="24"/>
  <c r="AE141" i="24"/>
  <c r="AD89" i="24"/>
  <c r="AE88" i="24"/>
  <c r="AE32" i="24"/>
  <c r="AE87" i="24"/>
  <c r="AE66" i="24"/>
  <c r="AE31" i="24"/>
  <c r="AF80" i="23"/>
  <c r="AF79" i="23"/>
  <c r="AF124" i="23" s="1"/>
  <c r="AF101" i="23"/>
  <c r="AA109" i="23"/>
  <c r="AC94" i="23"/>
  <c r="AC103" i="23" s="1"/>
  <c r="Z121" i="23"/>
  <c r="Z113" i="23"/>
  <c r="Y121" i="23"/>
  <c r="Y126" i="23" s="1"/>
  <c r="AD97" i="23"/>
  <c r="AF122" i="23"/>
  <c r="AE49" i="23"/>
  <c r="AE85" i="23" s="1"/>
  <c r="AD50" i="23"/>
  <c r="AD52" i="23" s="1"/>
  <c r="AE60" i="23"/>
  <c r="AB89" i="23"/>
  <c r="AB105" i="23" s="1"/>
  <c r="AD125" i="23"/>
  <c r="AE205" i="23"/>
  <c r="AD205" i="23"/>
  <c r="AD207" i="23" s="1"/>
  <c r="AD138" i="23" s="1"/>
  <c r="AD172" i="23"/>
  <c r="AD174" i="23" s="1"/>
  <c r="AD137" i="23" s="1"/>
  <c r="AE111" i="23" s="1"/>
  <c r="AE172" i="23"/>
  <c r="AB64" i="23" l="1"/>
  <c r="AC64" i="23" s="1"/>
  <c r="AC75" i="23" s="1"/>
  <c r="AC72" i="23" s="1"/>
  <c r="AD101" i="25"/>
  <c r="AE80" i="25"/>
  <c r="AE96" i="25" s="1"/>
  <c r="AF50" i="25"/>
  <c r="AF48" i="25" s="1"/>
  <c r="AF71" i="25"/>
  <c r="AF68" i="25" s="1"/>
  <c r="AF78" i="25" s="1"/>
  <c r="AF100" i="25"/>
  <c r="AF86" i="25"/>
  <c r="AD82" i="25"/>
  <c r="AD84" i="25" s="1"/>
  <c r="AD88" i="25" s="1"/>
  <c r="AD109" i="25"/>
  <c r="AF63" i="25"/>
  <c r="AE36" i="24"/>
  <c r="AE34" i="24" s="1"/>
  <c r="AE60" i="24"/>
  <c r="AE64" i="24"/>
  <c r="AD62" i="23"/>
  <c r="AD86" i="23" s="1"/>
  <c r="AD107" i="23"/>
  <c r="AD134" i="23"/>
  <c r="AE61" i="23"/>
  <c r="AC70" i="24"/>
  <c r="AC86" i="24" s="1"/>
  <c r="AC91" i="24" s="1"/>
  <c r="AB74" i="24"/>
  <c r="AB78" i="24" s="1"/>
  <c r="Z126" i="23"/>
  <c r="AF22" i="24"/>
  <c r="AF62" i="24" s="1"/>
  <c r="AD57" i="24"/>
  <c r="AD68" i="24" s="1"/>
  <c r="AD52" i="24"/>
  <c r="AD90" i="24"/>
  <c r="AD76" i="24"/>
  <c r="AE50" i="24"/>
  <c r="AC72" i="24"/>
  <c r="AC104" i="24"/>
  <c r="AE175" i="24"/>
  <c r="AD175" i="24"/>
  <c r="AD177" i="24" s="1"/>
  <c r="AD108" i="24" s="1"/>
  <c r="AD142" i="24"/>
  <c r="AD144" i="24" s="1"/>
  <c r="AD107" i="24" s="1"/>
  <c r="AE142" i="24"/>
  <c r="AE89" i="24"/>
  <c r="AF32" i="24"/>
  <c r="AF87" i="24"/>
  <c r="AF66" i="24"/>
  <c r="AF88" i="24"/>
  <c r="AF31" i="24"/>
  <c r="AB109" i="23"/>
  <c r="AE173" i="23"/>
  <c r="AE174" i="23" s="1"/>
  <c r="AE137" i="23" s="1"/>
  <c r="AF111" i="23" s="1"/>
  <c r="AA113" i="23"/>
  <c r="AE206" i="23"/>
  <c r="AE207" i="23" s="1"/>
  <c r="AE138" i="23" s="1"/>
  <c r="AE97" i="23"/>
  <c r="AD94" i="23"/>
  <c r="AD103" i="23" s="1"/>
  <c r="AF97" i="23"/>
  <c r="AF49" i="23"/>
  <c r="AF85" i="23" s="1"/>
  <c r="AE50" i="23"/>
  <c r="AE52" i="23" s="1"/>
  <c r="AF60" i="23"/>
  <c r="AE125" i="23"/>
  <c r="AA121" i="23"/>
  <c r="AC89" i="23"/>
  <c r="AC105" i="23" s="1"/>
  <c r="AB75" i="23" l="1"/>
  <c r="AB72" i="23" s="1"/>
  <c r="AF80" i="25"/>
  <c r="AF96" i="25" s="1"/>
  <c r="AD64" i="23"/>
  <c r="AD75" i="23" s="1"/>
  <c r="AD72" i="23" s="1"/>
  <c r="AE101" i="25"/>
  <c r="AE82" i="25"/>
  <c r="AE84" i="25" s="1"/>
  <c r="AE88" i="25" s="1"/>
  <c r="AE109" i="25"/>
  <c r="AF82" i="25" s="1"/>
  <c r="AF36" i="24"/>
  <c r="AF34" i="24" s="1"/>
  <c r="AF60" i="24"/>
  <c r="AF64" i="24"/>
  <c r="AC74" i="24"/>
  <c r="AC78" i="24" s="1"/>
  <c r="AE62" i="23"/>
  <c r="AE86" i="23" s="1"/>
  <c r="AE68" i="23"/>
  <c r="AE69" i="23" s="1"/>
  <c r="AE87" i="23" s="1"/>
  <c r="AE107" i="23"/>
  <c r="AE134" i="23"/>
  <c r="AF107" i="23" s="1"/>
  <c r="AF61" i="23"/>
  <c r="AF68" i="23" s="1"/>
  <c r="AF69" i="23" s="1"/>
  <c r="AF87" i="23" s="1"/>
  <c r="AA126" i="23"/>
  <c r="AD70" i="24"/>
  <c r="AD86" i="24" s="1"/>
  <c r="AD91" i="24" s="1"/>
  <c r="AE57" i="24"/>
  <c r="AE68" i="24" s="1"/>
  <c r="AE52" i="24"/>
  <c r="AE90" i="24"/>
  <c r="AE76" i="24"/>
  <c r="AF50" i="24"/>
  <c r="AE176" i="24"/>
  <c r="AE177" i="24" s="1"/>
  <c r="AE108" i="24" s="1"/>
  <c r="AE143" i="24"/>
  <c r="AE144" i="24" s="1"/>
  <c r="AE107" i="24" s="1"/>
  <c r="AF89" i="24"/>
  <c r="AD72" i="24"/>
  <c r="AD104" i="24"/>
  <c r="AC109" i="23"/>
  <c r="AB113" i="23"/>
  <c r="AE94" i="23"/>
  <c r="AE103" i="23" s="1"/>
  <c r="AF125" i="23"/>
  <c r="AF94" i="23"/>
  <c r="AF103" i="23" s="1"/>
  <c r="AF50" i="23"/>
  <c r="AF52" i="23" s="1"/>
  <c r="AB121" i="23"/>
  <c r="AD89" i="23"/>
  <c r="AD105" i="23" s="1"/>
  <c r="AF84" i="25" l="1"/>
  <c r="AF88" i="25" s="1"/>
  <c r="AE64" i="23"/>
  <c r="AE75" i="23" s="1"/>
  <c r="AE72" i="23" s="1"/>
  <c r="AF101" i="25"/>
  <c r="AF62" i="23"/>
  <c r="AF86" i="23" s="1"/>
  <c r="AB126" i="23"/>
  <c r="AE70" i="24"/>
  <c r="AE86" i="24" s="1"/>
  <c r="AE91" i="24" s="1"/>
  <c r="AD74" i="24"/>
  <c r="AD78" i="24" s="1"/>
  <c r="AF57" i="24"/>
  <c r="AF68" i="24" s="1"/>
  <c r="AF52" i="24"/>
  <c r="AE72" i="24"/>
  <c r="AE104" i="24"/>
  <c r="AF72" i="24" s="1"/>
  <c r="AF90" i="24"/>
  <c r="AF76" i="24"/>
  <c r="AD109" i="23"/>
  <c r="AD113" i="23" s="1"/>
  <c r="AC113" i="23"/>
  <c r="AC121" i="23"/>
  <c r="AE89" i="23"/>
  <c r="AE105" i="23" s="1"/>
  <c r="AF64" i="23" l="1"/>
  <c r="AF75" i="23" s="1"/>
  <c r="AF72" i="23" s="1"/>
  <c r="AC126" i="23"/>
  <c r="AE74" i="24"/>
  <c r="AE78" i="24" s="1"/>
  <c r="AF70" i="24"/>
  <c r="AF86" i="24" s="1"/>
  <c r="AF91" i="24" s="1"/>
  <c r="AE109" i="23"/>
  <c r="AD121" i="23"/>
  <c r="AF89" i="23"/>
  <c r="AF105" i="23" s="1"/>
  <c r="AD126" i="23" l="1"/>
  <c r="AF74" i="24"/>
  <c r="AF78" i="24" s="1"/>
  <c r="AF92" i="24" s="1"/>
  <c r="AF109" i="23"/>
  <c r="AF113" i="23" s="1"/>
  <c r="AE113" i="23"/>
  <c r="AE121" i="23"/>
  <c r="AE126" i="23" l="1"/>
  <c r="AF121" i="23"/>
  <c r="AF126" i="23" l="1"/>
  <c r="B79" i="21"/>
  <c r="D73" i="21"/>
  <c r="E73" i="21" s="1"/>
  <c r="F73" i="21" s="1"/>
  <c r="G73" i="21" s="1"/>
  <c r="H73" i="21" s="1"/>
  <c r="I73" i="21" s="1"/>
  <c r="J73" i="21" s="1"/>
  <c r="K73" i="21" s="1"/>
  <c r="L73" i="21" s="1"/>
  <c r="M73" i="21" s="1"/>
  <c r="N73" i="21" s="1"/>
  <c r="O73" i="21" s="1"/>
  <c r="P73" i="21" s="1"/>
  <c r="Q73" i="21" s="1"/>
  <c r="R73" i="21" s="1"/>
  <c r="S73" i="21" s="1"/>
  <c r="T73" i="21" s="1"/>
  <c r="U73" i="21" s="1"/>
  <c r="V73" i="21" s="1"/>
  <c r="W73" i="21" s="1"/>
  <c r="X73" i="21" s="1"/>
  <c r="Y73" i="21" s="1"/>
  <c r="Z73" i="21" s="1"/>
  <c r="AA73" i="21" s="1"/>
  <c r="AB73" i="21" s="1"/>
  <c r="AC73" i="21" s="1"/>
  <c r="AD73" i="21" s="1"/>
  <c r="AE73" i="21" s="1"/>
  <c r="AF73" i="21" s="1"/>
  <c r="D72" i="21"/>
  <c r="E72" i="21" s="1"/>
  <c r="F72" i="21" s="1"/>
  <c r="G72" i="21" s="1"/>
  <c r="H72" i="21" s="1"/>
  <c r="I72" i="21" s="1"/>
  <c r="J72" i="21" s="1"/>
  <c r="K72" i="21" s="1"/>
  <c r="L72" i="21" s="1"/>
  <c r="M72" i="21" s="1"/>
  <c r="N72" i="21" s="1"/>
  <c r="O72" i="21" s="1"/>
  <c r="P72" i="21" s="1"/>
  <c r="Q72" i="21" s="1"/>
  <c r="R72" i="21" s="1"/>
  <c r="S72" i="21" s="1"/>
  <c r="T72" i="21" s="1"/>
  <c r="U72" i="21" s="1"/>
  <c r="V72" i="21" s="1"/>
  <c r="W72" i="21" s="1"/>
  <c r="X72" i="21" s="1"/>
  <c r="Y72" i="21" s="1"/>
  <c r="Z72" i="21" s="1"/>
  <c r="AA72" i="21" s="1"/>
  <c r="AB72" i="21" s="1"/>
  <c r="AC72" i="21" s="1"/>
  <c r="AD72" i="21" s="1"/>
  <c r="AE72" i="21" s="1"/>
  <c r="AF72" i="21" s="1"/>
  <c r="AF44" i="21"/>
  <c r="AE44" i="21"/>
  <c r="AD44" i="21"/>
  <c r="AC44" i="21"/>
  <c r="AB44" i="21"/>
  <c r="AA44" i="21"/>
  <c r="Z44" i="21"/>
  <c r="Y44" i="21"/>
  <c r="X44" i="21"/>
  <c r="W44" i="21"/>
  <c r="V44" i="21"/>
  <c r="U44" i="21"/>
  <c r="T44" i="21"/>
  <c r="S44" i="21"/>
  <c r="R44" i="21"/>
  <c r="Q44" i="21"/>
  <c r="P44" i="21"/>
  <c r="O44" i="21"/>
  <c r="N44" i="21"/>
  <c r="M44" i="21"/>
  <c r="L44" i="21"/>
  <c r="K44" i="21"/>
  <c r="J44" i="21"/>
  <c r="I44" i="21"/>
  <c r="H44" i="21"/>
  <c r="G44" i="21"/>
  <c r="F44" i="21"/>
  <c r="E44" i="21"/>
  <c r="D44" i="21"/>
  <c r="C44" i="21"/>
  <c r="F21" i="21"/>
  <c r="C159" i="20"/>
  <c r="D159" i="20" s="1"/>
  <c r="E159" i="20" s="1"/>
  <c r="F159" i="20" s="1"/>
  <c r="G159" i="20" s="1"/>
  <c r="H159" i="20" s="1"/>
  <c r="I159" i="20" s="1"/>
  <c r="J159" i="20" s="1"/>
  <c r="K159" i="20" s="1"/>
  <c r="L159" i="20" s="1"/>
  <c r="M159" i="20" s="1"/>
  <c r="N159" i="20" s="1"/>
  <c r="O159" i="20" s="1"/>
  <c r="P159" i="20" s="1"/>
  <c r="Q159" i="20" s="1"/>
  <c r="R159" i="20" s="1"/>
  <c r="S159" i="20" s="1"/>
  <c r="T159" i="20" s="1"/>
  <c r="U159" i="20" s="1"/>
  <c r="V159" i="20" s="1"/>
  <c r="W159" i="20" s="1"/>
  <c r="X159" i="20" s="1"/>
  <c r="Y159" i="20" s="1"/>
  <c r="Z159" i="20" s="1"/>
  <c r="AA159" i="20" s="1"/>
  <c r="AB159" i="20" s="1"/>
  <c r="AC159" i="20" s="1"/>
  <c r="AD159" i="20" s="1"/>
  <c r="AE159" i="20" s="1"/>
  <c r="C126" i="20"/>
  <c r="D126" i="20" s="1"/>
  <c r="E126" i="20" s="1"/>
  <c r="F126" i="20" s="1"/>
  <c r="G126" i="20" s="1"/>
  <c r="H126" i="20" s="1"/>
  <c r="I126" i="20" s="1"/>
  <c r="J126" i="20" s="1"/>
  <c r="K126" i="20" s="1"/>
  <c r="L126" i="20" s="1"/>
  <c r="M126" i="20" s="1"/>
  <c r="N126" i="20" s="1"/>
  <c r="O126" i="20" s="1"/>
  <c r="P126" i="20" s="1"/>
  <c r="Q126" i="20" s="1"/>
  <c r="R126" i="20" s="1"/>
  <c r="S126" i="20" s="1"/>
  <c r="T126" i="20" s="1"/>
  <c r="U126" i="20" s="1"/>
  <c r="V126" i="20" s="1"/>
  <c r="W126" i="20" s="1"/>
  <c r="X126" i="20" s="1"/>
  <c r="Y126" i="20" s="1"/>
  <c r="Z126" i="20" s="1"/>
  <c r="AA126" i="20" s="1"/>
  <c r="AB126" i="20" s="1"/>
  <c r="AC126" i="20" s="1"/>
  <c r="AD126" i="20" s="1"/>
  <c r="AE126" i="20" s="1"/>
  <c r="D29" i="21" l="1"/>
  <c r="D30" i="21" s="1"/>
  <c r="C29" i="21"/>
  <c r="E29" i="21"/>
  <c r="E30" i="21" s="1"/>
  <c r="G21" i="21"/>
  <c r="F22" i="21"/>
  <c r="B111" i="20"/>
  <c r="B105" i="20"/>
  <c r="D96" i="20"/>
  <c r="E96" i="20" s="1"/>
  <c r="F96" i="20" s="1"/>
  <c r="G96" i="20" s="1"/>
  <c r="H96" i="20" s="1"/>
  <c r="I96" i="20" s="1"/>
  <c r="J96" i="20" s="1"/>
  <c r="K96" i="20" s="1"/>
  <c r="L96" i="20" s="1"/>
  <c r="M96" i="20" s="1"/>
  <c r="N96" i="20" s="1"/>
  <c r="O96" i="20" s="1"/>
  <c r="P96" i="20" s="1"/>
  <c r="Q96" i="20" s="1"/>
  <c r="R96" i="20" s="1"/>
  <c r="S96" i="20" s="1"/>
  <c r="T96" i="20" s="1"/>
  <c r="U96" i="20" s="1"/>
  <c r="V96" i="20" s="1"/>
  <c r="W96" i="20" s="1"/>
  <c r="X96" i="20" s="1"/>
  <c r="Y96" i="20" s="1"/>
  <c r="Z96" i="20" s="1"/>
  <c r="AA96" i="20" s="1"/>
  <c r="AB96" i="20" s="1"/>
  <c r="AC96" i="20" s="1"/>
  <c r="AD96" i="20" s="1"/>
  <c r="AE96" i="20" s="1"/>
  <c r="AF96" i="20" s="1"/>
  <c r="D95" i="20"/>
  <c r="E95" i="20" s="1"/>
  <c r="F95" i="20" s="1"/>
  <c r="G95" i="20" s="1"/>
  <c r="H95" i="20" s="1"/>
  <c r="I95" i="20" s="1"/>
  <c r="J95" i="20" s="1"/>
  <c r="K95" i="20" s="1"/>
  <c r="L95" i="20" s="1"/>
  <c r="M95" i="20" s="1"/>
  <c r="N95" i="20" s="1"/>
  <c r="O95" i="20" s="1"/>
  <c r="P95" i="20" s="1"/>
  <c r="Q95" i="20" s="1"/>
  <c r="R95" i="20" s="1"/>
  <c r="S95" i="20" s="1"/>
  <c r="T95" i="20" s="1"/>
  <c r="U95" i="20" s="1"/>
  <c r="V95" i="20" s="1"/>
  <c r="W95" i="20" s="1"/>
  <c r="X95" i="20" s="1"/>
  <c r="Y95" i="20" s="1"/>
  <c r="Z95" i="20" s="1"/>
  <c r="AA95" i="20" s="1"/>
  <c r="AB95" i="20" s="1"/>
  <c r="AC95" i="20" s="1"/>
  <c r="AD95" i="20" s="1"/>
  <c r="AE95" i="20" s="1"/>
  <c r="AF95" i="20" s="1"/>
  <c r="AF61" i="20"/>
  <c r="AE61" i="20"/>
  <c r="AD61" i="20"/>
  <c r="AC61" i="20"/>
  <c r="AB61" i="20"/>
  <c r="AA61" i="20"/>
  <c r="Z61" i="20"/>
  <c r="Y61" i="20"/>
  <c r="X61" i="20"/>
  <c r="W61" i="20"/>
  <c r="V61" i="20"/>
  <c r="U61" i="20"/>
  <c r="T61" i="20"/>
  <c r="S61" i="20"/>
  <c r="R61" i="20"/>
  <c r="Q61" i="20"/>
  <c r="P61" i="20"/>
  <c r="O61" i="20"/>
  <c r="N61" i="20"/>
  <c r="M61" i="20"/>
  <c r="L61" i="20"/>
  <c r="K61" i="20"/>
  <c r="J61" i="20"/>
  <c r="I61" i="20"/>
  <c r="H61" i="20"/>
  <c r="G61" i="20"/>
  <c r="F61" i="20"/>
  <c r="E61" i="20"/>
  <c r="D61" i="20"/>
  <c r="C61" i="20"/>
  <c r="E40" i="20"/>
  <c r="D40" i="20"/>
  <c r="C41" i="20"/>
  <c r="C71" i="20" l="1"/>
  <c r="C70" i="20"/>
  <c r="D41" i="20"/>
  <c r="D71" i="20" s="1"/>
  <c r="D42" i="20"/>
  <c r="E42" i="20"/>
  <c r="C42" i="20"/>
  <c r="E26" i="21"/>
  <c r="D77" i="21"/>
  <c r="F23" i="21"/>
  <c r="F24" i="21" s="1"/>
  <c r="F25" i="21"/>
  <c r="C30" i="21"/>
  <c r="H21" i="21"/>
  <c r="G22" i="21"/>
  <c r="E32" i="21"/>
  <c r="E38" i="21" s="1"/>
  <c r="E44" i="20"/>
  <c r="F40" i="20"/>
  <c r="C44" i="20"/>
  <c r="D44" i="20"/>
  <c r="C63" i="20" l="1"/>
  <c r="D63" i="20" s="1"/>
  <c r="C68" i="20"/>
  <c r="D68" i="20" s="1"/>
  <c r="E68" i="20" s="1"/>
  <c r="C67" i="20"/>
  <c r="D67" i="20" s="1"/>
  <c r="B109" i="20"/>
  <c r="C74" i="20"/>
  <c r="D74" i="20" s="1"/>
  <c r="F53" i="21"/>
  <c r="E64" i="20"/>
  <c r="E45" i="20"/>
  <c r="E102" i="20" s="1"/>
  <c r="D64" i="20"/>
  <c r="D45" i="20"/>
  <c r="D102" i="20" s="1"/>
  <c r="C45" i="20"/>
  <c r="C102" i="20" s="1"/>
  <c r="C43" i="20"/>
  <c r="D43" i="20" s="1"/>
  <c r="E43" i="20" s="1"/>
  <c r="C64" i="20"/>
  <c r="E41" i="20"/>
  <c r="E71" i="20" s="1"/>
  <c r="D70" i="20"/>
  <c r="F52" i="21"/>
  <c r="C27" i="21"/>
  <c r="E77" i="21"/>
  <c r="C31" i="21"/>
  <c r="C48" i="21" s="1"/>
  <c r="C32" i="21"/>
  <c r="C38" i="21" s="1"/>
  <c r="G25" i="21"/>
  <c r="G29" i="21" s="1"/>
  <c r="G30" i="21" s="1"/>
  <c r="G23" i="21"/>
  <c r="F29" i="21"/>
  <c r="F30" i="21" s="1"/>
  <c r="I21" i="21"/>
  <c r="H22" i="21"/>
  <c r="H25" i="21" s="1"/>
  <c r="D32" i="21"/>
  <c r="D38" i="21" s="1"/>
  <c r="D101" i="20"/>
  <c r="D100" i="20"/>
  <c r="D99" i="20"/>
  <c r="B119" i="20"/>
  <c r="C80" i="20" s="1"/>
  <c r="C101" i="20"/>
  <c r="C100" i="20"/>
  <c r="C99" i="20"/>
  <c r="E99" i="20"/>
  <c r="E101" i="20"/>
  <c r="E100" i="20"/>
  <c r="B120" i="20"/>
  <c r="C120" i="20" s="1"/>
  <c r="G40" i="20"/>
  <c r="F42" i="20"/>
  <c r="F44" i="20"/>
  <c r="D62" i="20" l="1"/>
  <c r="D27" i="21"/>
  <c r="E27" i="21" s="1"/>
  <c r="C33" i="21"/>
  <c r="F64" i="20"/>
  <c r="F45" i="20"/>
  <c r="F102" i="20" s="1"/>
  <c r="D75" i="20"/>
  <c r="C75" i="20"/>
  <c r="C62" i="20"/>
  <c r="F43" i="20"/>
  <c r="F41" i="20"/>
  <c r="F71" i="20" s="1"/>
  <c r="E70" i="20"/>
  <c r="G26" i="21"/>
  <c r="G77" i="21" s="1"/>
  <c r="F26" i="21"/>
  <c r="F27" i="21" s="1"/>
  <c r="C77" i="21"/>
  <c r="D31" i="21"/>
  <c r="D46" i="21" s="1"/>
  <c r="D48" i="21" s="1"/>
  <c r="G24" i="21"/>
  <c r="G52" i="21"/>
  <c r="H23" i="21"/>
  <c r="G53" i="21"/>
  <c r="H29" i="21"/>
  <c r="H30" i="21" s="1"/>
  <c r="J21" i="21"/>
  <c r="I22" i="21"/>
  <c r="G32" i="21"/>
  <c r="G38" i="21" s="1"/>
  <c r="F32" i="21"/>
  <c r="F38" i="21" s="1"/>
  <c r="S162" i="20"/>
  <c r="AE162" i="20"/>
  <c r="Y162" i="20"/>
  <c r="S129" i="20"/>
  <c r="Z162" i="20"/>
  <c r="V129" i="20"/>
  <c r="O162" i="20"/>
  <c r="E129" i="20"/>
  <c r="AA162" i="20"/>
  <c r="X129" i="20"/>
  <c r="Q162" i="20"/>
  <c r="Y129" i="20"/>
  <c r="AE129" i="20"/>
  <c r="I162" i="20"/>
  <c r="D162" i="20"/>
  <c r="L129" i="20"/>
  <c r="F129" i="20"/>
  <c r="P162" i="20"/>
  <c r="F99" i="20"/>
  <c r="F101" i="20"/>
  <c r="J162" i="20"/>
  <c r="T162" i="20"/>
  <c r="N129" i="20"/>
  <c r="H162" i="20"/>
  <c r="U162" i="20"/>
  <c r="AA129" i="20"/>
  <c r="J129" i="20"/>
  <c r="I129" i="20"/>
  <c r="O129" i="20"/>
  <c r="P129" i="20"/>
  <c r="W129" i="20"/>
  <c r="AB162" i="20"/>
  <c r="M129" i="20"/>
  <c r="K162" i="20"/>
  <c r="R162" i="20"/>
  <c r="H129" i="20"/>
  <c r="V162" i="20"/>
  <c r="X162" i="20"/>
  <c r="U129" i="20"/>
  <c r="T129" i="20"/>
  <c r="M162" i="20"/>
  <c r="Z129" i="20"/>
  <c r="AC162" i="20"/>
  <c r="E162" i="20"/>
  <c r="AB129" i="20"/>
  <c r="G129" i="20"/>
  <c r="F162" i="20"/>
  <c r="Q129" i="20"/>
  <c r="AD162" i="20"/>
  <c r="N162" i="20"/>
  <c r="D129" i="20"/>
  <c r="AD129" i="20"/>
  <c r="AC129" i="20"/>
  <c r="L162" i="20"/>
  <c r="R129" i="20"/>
  <c r="K129" i="20"/>
  <c r="W162" i="20"/>
  <c r="G162" i="20"/>
  <c r="E67" i="20"/>
  <c r="E63" i="20"/>
  <c r="E74" i="20"/>
  <c r="F74" i="20" s="1"/>
  <c r="G44" i="20"/>
  <c r="G42" i="20"/>
  <c r="F68" i="20"/>
  <c r="F100" i="20"/>
  <c r="C119" i="20"/>
  <c r="C121" i="20" s="1"/>
  <c r="AB160" i="20"/>
  <c r="P160" i="20"/>
  <c r="D160" i="20"/>
  <c r="Y127" i="20"/>
  <c r="M127" i="20"/>
  <c r="AA160" i="20"/>
  <c r="O160" i="20"/>
  <c r="C160" i="20"/>
  <c r="Y160" i="20"/>
  <c r="M160" i="20"/>
  <c r="X160" i="20"/>
  <c r="L160" i="20"/>
  <c r="Z160" i="20"/>
  <c r="H160" i="20"/>
  <c r="T127" i="20"/>
  <c r="G127" i="20"/>
  <c r="W160" i="20"/>
  <c r="G160" i="20"/>
  <c r="S127" i="20"/>
  <c r="F127" i="20"/>
  <c r="U160" i="20"/>
  <c r="E160" i="20"/>
  <c r="AD127" i="20"/>
  <c r="Q127" i="20"/>
  <c r="D127" i="20"/>
  <c r="T160" i="20"/>
  <c r="B160" i="20"/>
  <c r="B190" i="20" s="1"/>
  <c r="B124" i="20" s="1"/>
  <c r="AC127" i="20"/>
  <c r="P127" i="20"/>
  <c r="C127" i="20"/>
  <c r="F160" i="20"/>
  <c r="R127" i="20"/>
  <c r="AC160" i="20"/>
  <c r="L127" i="20"/>
  <c r="V160" i="20"/>
  <c r="AE127" i="20"/>
  <c r="K127" i="20"/>
  <c r="R160" i="20"/>
  <c r="AA127" i="20"/>
  <c r="B127" i="20"/>
  <c r="B157" i="20" s="1"/>
  <c r="B123" i="20" s="1"/>
  <c r="C86" i="20" s="1"/>
  <c r="Q160" i="20"/>
  <c r="Z127" i="20"/>
  <c r="K160" i="20"/>
  <c r="W127" i="20"/>
  <c r="J160" i="20"/>
  <c r="V127" i="20"/>
  <c r="E127" i="20"/>
  <c r="S160" i="20"/>
  <c r="AB127" i="20"/>
  <c r="O127" i="20"/>
  <c r="N127" i="20"/>
  <c r="J127" i="20"/>
  <c r="AE160" i="20"/>
  <c r="U127" i="20"/>
  <c r="AD160" i="20"/>
  <c r="I127" i="20"/>
  <c r="X127" i="20"/>
  <c r="N160" i="20"/>
  <c r="I160" i="20"/>
  <c r="H127" i="20"/>
  <c r="H40" i="20"/>
  <c r="D81" i="20"/>
  <c r="D120" i="20"/>
  <c r="E120" i="20" s="1"/>
  <c r="W161" i="20"/>
  <c r="K161" i="20"/>
  <c r="T128" i="20"/>
  <c r="H128" i="20"/>
  <c r="V161" i="20"/>
  <c r="J161" i="20"/>
  <c r="T161" i="20"/>
  <c r="H161" i="20"/>
  <c r="AE161" i="20"/>
  <c r="S161" i="20"/>
  <c r="G161" i="20"/>
  <c r="O161" i="20"/>
  <c r="AD128" i="20"/>
  <c r="Q128" i="20"/>
  <c r="D128" i="20"/>
  <c r="AD161" i="20"/>
  <c r="N161" i="20"/>
  <c r="AC128" i="20"/>
  <c r="P128" i="20"/>
  <c r="C128" i="20"/>
  <c r="AB161" i="20"/>
  <c r="L161" i="20"/>
  <c r="AA128" i="20"/>
  <c r="N128" i="20"/>
  <c r="AA161" i="20"/>
  <c r="I161" i="20"/>
  <c r="Z128" i="20"/>
  <c r="M128" i="20"/>
  <c r="AC161" i="20"/>
  <c r="C161" i="20"/>
  <c r="AB128" i="20"/>
  <c r="I128" i="20"/>
  <c r="X161" i="20"/>
  <c r="W128" i="20"/>
  <c r="E128" i="20"/>
  <c r="U161" i="20"/>
  <c r="V128" i="20"/>
  <c r="Z161" i="20"/>
  <c r="Y128" i="20"/>
  <c r="Y161" i="20"/>
  <c r="X128" i="20"/>
  <c r="Q161" i="20"/>
  <c r="S128" i="20"/>
  <c r="P161" i="20"/>
  <c r="R128" i="20"/>
  <c r="E161" i="20"/>
  <c r="K128" i="20"/>
  <c r="D161" i="20"/>
  <c r="J128" i="20"/>
  <c r="O128" i="20"/>
  <c r="G128" i="20"/>
  <c r="R161" i="20"/>
  <c r="AE128" i="20"/>
  <c r="M161" i="20"/>
  <c r="U128" i="20"/>
  <c r="F128" i="20"/>
  <c r="F161" i="20"/>
  <c r="L128" i="20"/>
  <c r="B121" i="20"/>
  <c r="C81" i="20"/>
  <c r="C82" i="20" s="1"/>
  <c r="C88" i="20" l="1"/>
  <c r="C91" i="20" s="1"/>
  <c r="G64" i="20"/>
  <c r="G45" i="20"/>
  <c r="G102" i="20" s="1"/>
  <c r="F67" i="20"/>
  <c r="G67" i="20" s="1"/>
  <c r="E75" i="20"/>
  <c r="C77" i="20"/>
  <c r="C84" i="20" s="1"/>
  <c r="C90" i="20" s="1"/>
  <c r="G43" i="20"/>
  <c r="G41" i="20"/>
  <c r="G71" i="20" s="1"/>
  <c r="F70" i="20"/>
  <c r="F63" i="20"/>
  <c r="F62" i="20" s="1"/>
  <c r="E62" i="20"/>
  <c r="E77" i="20" s="1"/>
  <c r="G27" i="21"/>
  <c r="F77" i="21"/>
  <c r="H26" i="21"/>
  <c r="C34" i="21"/>
  <c r="E31" i="21"/>
  <c r="E46" i="21" s="1"/>
  <c r="E48" i="21" s="1"/>
  <c r="I25" i="21"/>
  <c r="I29" i="21" s="1"/>
  <c r="H52" i="21"/>
  <c r="H24" i="21"/>
  <c r="I23" i="21"/>
  <c r="H53" i="21"/>
  <c r="K21" i="21"/>
  <c r="J22" i="21"/>
  <c r="J25" i="21" s="1"/>
  <c r="H32" i="21"/>
  <c r="H38" i="21" s="1"/>
  <c r="C103" i="20"/>
  <c r="G99" i="20"/>
  <c r="G101" i="20"/>
  <c r="D77" i="20"/>
  <c r="D157" i="20"/>
  <c r="D123" i="20" s="1"/>
  <c r="E86" i="20" s="1"/>
  <c r="H44" i="20"/>
  <c r="H42" i="20"/>
  <c r="C190" i="20"/>
  <c r="C124" i="20" s="1"/>
  <c r="D190" i="20"/>
  <c r="D124" i="20" s="1"/>
  <c r="D80" i="20"/>
  <c r="D82" i="20" s="1"/>
  <c r="D119" i="20"/>
  <c r="E81" i="20"/>
  <c r="I40" i="20"/>
  <c r="F81" i="20"/>
  <c r="C157" i="20"/>
  <c r="C123" i="20" s="1"/>
  <c r="D86" i="20" s="1"/>
  <c r="AB163" i="20"/>
  <c r="P163" i="20"/>
  <c r="Y130" i="20"/>
  <c r="M130" i="20"/>
  <c r="AA163" i="20"/>
  <c r="O163" i="20"/>
  <c r="Y163" i="20"/>
  <c r="M163" i="20"/>
  <c r="X163" i="20"/>
  <c r="L163" i="20"/>
  <c r="N163" i="20"/>
  <c r="AB130" i="20"/>
  <c r="O130" i="20"/>
  <c r="AE163" i="20"/>
  <c r="K163" i="20"/>
  <c r="AA130" i="20"/>
  <c r="N130" i="20"/>
  <c r="AC163" i="20"/>
  <c r="I163" i="20"/>
  <c r="X130" i="20"/>
  <c r="K130" i="20"/>
  <c r="Z163" i="20"/>
  <c r="H163" i="20"/>
  <c r="W130" i="20"/>
  <c r="J130" i="20"/>
  <c r="AD163" i="20"/>
  <c r="L130" i="20"/>
  <c r="U163" i="20"/>
  <c r="AC130" i="20"/>
  <c r="G130" i="20"/>
  <c r="T163" i="20"/>
  <c r="Z130" i="20"/>
  <c r="F130" i="20"/>
  <c r="G163" i="20"/>
  <c r="U130" i="20"/>
  <c r="F163" i="20"/>
  <c r="T130" i="20"/>
  <c r="R130" i="20"/>
  <c r="Q130" i="20"/>
  <c r="J163" i="20"/>
  <c r="E163" i="20"/>
  <c r="E190" i="20" s="1"/>
  <c r="E124" i="20" s="1"/>
  <c r="AD130" i="20"/>
  <c r="V130" i="20"/>
  <c r="S130" i="20"/>
  <c r="E130" i="20"/>
  <c r="E157" i="20" s="1"/>
  <c r="E123" i="20" s="1"/>
  <c r="F86" i="20" s="1"/>
  <c r="W163" i="20"/>
  <c r="Q163" i="20"/>
  <c r="P130" i="20"/>
  <c r="S163" i="20"/>
  <c r="AE130" i="20"/>
  <c r="R163" i="20"/>
  <c r="I130" i="20"/>
  <c r="H130" i="20"/>
  <c r="V163" i="20"/>
  <c r="G68" i="20"/>
  <c r="G100" i="20"/>
  <c r="F120" i="20"/>
  <c r="G74" i="20"/>
  <c r="H27" i="21" l="1"/>
  <c r="D88" i="20"/>
  <c r="H64" i="20"/>
  <c r="H45" i="20"/>
  <c r="H102" i="20" s="1"/>
  <c r="F75" i="20"/>
  <c r="F77" i="20" s="1"/>
  <c r="C98" i="20"/>
  <c r="C109" i="20" s="1"/>
  <c r="G63" i="20"/>
  <c r="G62" i="20" s="1"/>
  <c r="H43" i="20"/>
  <c r="H41" i="20"/>
  <c r="H71" i="20" s="1"/>
  <c r="G70" i="20"/>
  <c r="C55" i="21"/>
  <c r="C51" i="21" s="1"/>
  <c r="H77" i="21"/>
  <c r="D33" i="21"/>
  <c r="F31" i="21"/>
  <c r="F46" i="21" s="1"/>
  <c r="F48" i="21" s="1"/>
  <c r="I24" i="21"/>
  <c r="I52" i="21"/>
  <c r="J23" i="21"/>
  <c r="I53" i="21"/>
  <c r="J29" i="21"/>
  <c r="J30" i="21" s="1"/>
  <c r="I30" i="21"/>
  <c r="L21" i="21"/>
  <c r="K22" i="21"/>
  <c r="K25" i="21" s="1"/>
  <c r="H99" i="20"/>
  <c r="H101" i="20"/>
  <c r="E103" i="20"/>
  <c r="E112" i="20" s="1"/>
  <c r="F103" i="20"/>
  <c r="D103" i="20"/>
  <c r="D112" i="20" s="1"/>
  <c r="G81" i="20"/>
  <c r="J40" i="20"/>
  <c r="E80" i="20"/>
  <c r="E119" i="20"/>
  <c r="Z164" i="20"/>
  <c r="N164" i="20"/>
  <c r="W131" i="20"/>
  <c r="K131" i="20"/>
  <c r="Y164" i="20"/>
  <c r="M164" i="20"/>
  <c r="W164" i="20"/>
  <c r="K164" i="20"/>
  <c r="V164" i="20"/>
  <c r="J164" i="20"/>
  <c r="X164" i="20"/>
  <c r="F164" i="20"/>
  <c r="F190" i="20" s="1"/>
  <c r="F124" i="20" s="1"/>
  <c r="AB131" i="20"/>
  <c r="O131" i="20"/>
  <c r="U164" i="20"/>
  <c r="AA131" i="20"/>
  <c r="N131" i="20"/>
  <c r="S164" i="20"/>
  <c r="Y131" i="20"/>
  <c r="L131" i="20"/>
  <c r="R164" i="20"/>
  <c r="X131" i="20"/>
  <c r="J131" i="20"/>
  <c r="AD164" i="20"/>
  <c r="Z131" i="20"/>
  <c r="F131" i="20"/>
  <c r="F157" i="20" s="1"/>
  <c r="F123" i="20" s="1"/>
  <c r="G86" i="20" s="1"/>
  <c r="AA164" i="20"/>
  <c r="T131" i="20"/>
  <c r="T164" i="20"/>
  <c r="S131" i="20"/>
  <c r="P164" i="20"/>
  <c r="V131" i="20"/>
  <c r="O164" i="20"/>
  <c r="U131" i="20"/>
  <c r="I164" i="20"/>
  <c r="Q131" i="20"/>
  <c r="H164" i="20"/>
  <c r="P131" i="20"/>
  <c r="H131" i="20"/>
  <c r="AE164" i="20"/>
  <c r="G131" i="20"/>
  <c r="M131" i="20"/>
  <c r="AB164" i="20"/>
  <c r="Q164" i="20"/>
  <c r="L164" i="20"/>
  <c r="G164" i="20"/>
  <c r="AC131" i="20"/>
  <c r="I131" i="20"/>
  <c r="AC164" i="20"/>
  <c r="AE131" i="20"/>
  <c r="AD131" i="20"/>
  <c r="R131" i="20"/>
  <c r="I44" i="20"/>
  <c r="I42" i="20"/>
  <c r="H67" i="20"/>
  <c r="H68" i="20"/>
  <c r="D121" i="20"/>
  <c r="H100" i="20"/>
  <c r="G120" i="20"/>
  <c r="H74" i="20"/>
  <c r="H63" i="20" l="1"/>
  <c r="H62" i="20" s="1"/>
  <c r="C105" i="20"/>
  <c r="I64" i="20"/>
  <c r="I45" i="20"/>
  <c r="I102" i="20" s="1"/>
  <c r="G75" i="20"/>
  <c r="G77" i="20" s="1"/>
  <c r="D109" i="20"/>
  <c r="C112" i="20"/>
  <c r="F112" i="20"/>
  <c r="I43" i="20"/>
  <c r="I41" i="20"/>
  <c r="I71" i="20" s="1"/>
  <c r="H70" i="20"/>
  <c r="D55" i="21"/>
  <c r="D51" i="21" s="1"/>
  <c r="D34" i="21"/>
  <c r="C58" i="21"/>
  <c r="C66" i="21"/>
  <c r="J26" i="21"/>
  <c r="J77" i="21" s="1"/>
  <c r="I26" i="21"/>
  <c r="I27" i="21" s="1"/>
  <c r="E33" i="21"/>
  <c r="G31" i="21"/>
  <c r="G46" i="21" s="1"/>
  <c r="G48" i="21" s="1"/>
  <c r="J24" i="21"/>
  <c r="J52" i="21"/>
  <c r="K23" i="21"/>
  <c r="J53" i="21"/>
  <c r="K29" i="21"/>
  <c r="K30" i="21" s="1"/>
  <c r="I32" i="21"/>
  <c r="I38" i="21" s="1"/>
  <c r="M21" i="21"/>
  <c r="L22" i="21"/>
  <c r="L25" i="21" s="1"/>
  <c r="I101" i="20"/>
  <c r="I99" i="20"/>
  <c r="E82" i="20"/>
  <c r="E88" i="20" s="1"/>
  <c r="G103" i="20"/>
  <c r="J42" i="20"/>
  <c r="J44" i="20"/>
  <c r="K40" i="20"/>
  <c r="F80" i="20"/>
  <c r="F82" i="20" s="1"/>
  <c r="F88" i="20" s="1"/>
  <c r="E121" i="20"/>
  <c r="F119" i="20"/>
  <c r="I67" i="20"/>
  <c r="I68" i="20"/>
  <c r="I100" i="20"/>
  <c r="I74" i="20"/>
  <c r="H120" i="20"/>
  <c r="Y165" i="20"/>
  <c r="M165" i="20"/>
  <c r="V132" i="20"/>
  <c r="J132" i="20"/>
  <c r="X165" i="20"/>
  <c r="L165" i="20"/>
  <c r="V165" i="20"/>
  <c r="J165" i="20"/>
  <c r="U165" i="20"/>
  <c r="I165" i="20"/>
  <c r="Q165" i="20"/>
  <c r="AC132" i="20"/>
  <c r="P132" i="20"/>
  <c r="P165" i="20"/>
  <c r="AB132" i="20"/>
  <c r="O132" i="20"/>
  <c r="AD165" i="20"/>
  <c r="N165" i="20"/>
  <c r="Z132" i="20"/>
  <c r="M132" i="20"/>
  <c r="AC165" i="20"/>
  <c r="K165" i="20"/>
  <c r="Y132" i="20"/>
  <c r="L132" i="20"/>
  <c r="AE165" i="20"/>
  <c r="T132" i="20"/>
  <c r="Z165" i="20"/>
  <c r="Q132" i="20"/>
  <c r="W165" i="20"/>
  <c r="N132" i="20"/>
  <c r="AB165" i="20"/>
  <c r="X132" i="20"/>
  <c r="AA165" i="20"/>
  <c r="W132" i="20"/>
  <c r="S165" i="20"/>
  <c r="S132" i="20"/>
  <c r="R165" i="20"/>
  <c r="R132" i="20"/>
  <c r="G165" i="20"/>
  <c r="G190" i="20" s="1"/>
  <c r="G124" i="20" s="1"/>
  <c r="AA132" i="20"/>
  <c r="U132" i="20"/>
  <c r="O165" i="20"/>
  <c r="AD132" i="20"/>
  <c r="K132" i="20"/>
  <c r="I132" i="20"/>
  <c r="AE132" i="20"/>
  <c r="H132" i="20"/>
  <c r="T165" i="20"/>
  <c r="G132" i="20"/>
  <c r="G157" i="20" s="1"/>
  <c r="G123" i="20" s="1"/>
  <c r="H86" i="20" s="1"/>
  <c r="H165" i="20"/>
  <c r="H81" i="20"/>
  <c r="I63" i="20" l="1"/>
  <c r="I62" i="20" s="1"/>
  <c r="J64" i="20"/>
  <c r="J45" i="20"/>
  <c r="J102" i="20" s="1"/>
  <c r="E109" i="20"/>
  <c r="F109" i="20" s="1"/>
  <c r="G109" i="20" s="1"/>
  <c r="H109" i="20" s="1"/>
  <c r="I109" i="20" s="1"/>
  <c r="J109" i="20" s="1"/>
  <c r="K109" i="20" s="1"/>
  <c r="L109" i="20" s="1"/>
  <c r="M109" i="20" s="1"/>
  <c r="N109" i="20" s="1"/>
  <c r="O109" i="20" s="1"/>
  <c r="P109" i="20" s="1"/>
  <c r="Q109" i="20" s="1"/>
  <c r="R109" i="20" s="1"/>
  <c r="S109" i="20" s="1"/>
  <c r="T109" i="20" s="1"/>
  <c r="U109" i="20" s="1"/>
  <c r="V109" i="20" s="1"/>
  <c r="G112" i="20"/>
  <c r="H75" i="20"/>
  <c r="H77" i="20" s="1"/>
  <c r="J43" i="20"/>
  <c r="J41" i="20"/>
  <c r="J71" i="20" s="1"/>
  <c r="I70" i="20"/>
  <c r="E55" i="21"/>
  <c r="E51" i="21" s="1"/>
  <c r="E34" i="21"/>
  <c r="D58" i="21"/>
  <c r="D66" i="21"/>
  <c r="J27" i="21"/>
  <c r="K26" i="21"/>
  <c r="K77" i="21" s="1"/>
  <c r="I77" i="21"/>
  <c r="C75" i="21"/>
  <c r="C62" i="21"/>
  <c r="C68" i="21" s="1"/>
  <c r="F33" i="21"/>
  <c r="H31" i="21"/>
  <c r="H46" i="21" s="1"/>
  <c r="H48" i="21" s="1"/>
  <c r="K24" i="21"/>
  <c r="K52" i="21"/>
  <c r="L23" i="21"/>
  <c r="K53" i="21"/>
  <c r="L29" i="21"/>
  <c r="L30" i="21" s="1"/>
  <c r="N21" i="21"/>
  <c r="M22" i="21"/>
  <c r="J32" i="21"/>
  <c r="J38" i="21" s="1"/>
  <c r="K32" i="21"/>
  <c r="K38" i="21" s="1"/>
  <c r="J101" i="20"/>
  <c r="J99" i="20"/>
  <c r="J74" i="20"/>
  <c r="J100" i="20"/>
  <c r="I120" i="20"/>
  <c r="Y166" i="20"/>
  <c r="M166" i="20"/>
  <c r="V133" i="20"/>
  <c r="J133" i="20"/>
  <c r="X166" i="20"/>
  <c r="L166" i="20"/>
  <c r="V166" i="20"/>
  <c r="J166" i="20"/>
  <c r="U166" i="20"/>
  <c r="I166" i="20"/>
  <c r="AC166" i="20"/>
  <c r="K166" i="20"/>
  <c r="AE133" i="20"/>
  <c r="R133" i="20"/>
  <c r="AB166" i="20"/>
  <c r="H166" i="20"/>
  <c r="H190" i="20" s="1"/>
  <c r="H124" i="20" s="1"/>
  <c r="AD133" i="20"/>
  <c r="Q133" i="20"/>
  <c r="Z166" i="20"/>
  <c r="AB133" i="20"/>
  <c r="O133" i="20"/>
  <c r="W166" i="20"/>
  <c r="AA133" i="20"/>
  <c r="N133" i="20"/>
  <c r="P133" i="20"/>
  <c r="AD166" i="20"/>
  <c r="K133" i="20"/>
  <c r="AA166" i="20"/>
  <c r="AC133" i="20"/>
  <c r="I133" i="20"/>
  <c r="Y133" i="20"/>
  <c r="X133" i="20"/>
  <c r="U133" i="20"/>
  <c r="AE166" i="20"/>
  <c r="T133" i="20"/>
  <c r="L133" i="20"/>
  <c r="T166" i="20"/>
  <c r="S166" i="20"/>
  <c r="Q166" i="20"/>
  <c r="O166" i="20"/>
  <c r="Z133" i="20"/>
  <c r="W133" i="20"/>
  <c r="S133" i="20"/>
  <c r="M133" i="20"/>
  <c r="H133" i="20"/>
  <c r="H157" i="20" s="1"/>
  <c r="H123" i="20" s="1"/>
  <c r="I86" i="20" s="1"/>
  <c r="R166" i="20"/>
  <c r="P166" i="20"/>
  <c r="N166" i="20"/>
  <c r="K44" i="20"/>
  <c r="K42" i="20"/>
  <c r="L40" i="20"/>
  <c r="J68" i="20"/>
  <c r="J67" i="20"/>
  <c r="H103" i="20"/>
  <c r="D84" i="20"/>
  <c r="D90" i="20" s="1"/>
  <c r="D98" i="20"/>
  <c r="I81" i="20"/>
  <c r="G80" i="20"/>
  <c r="G82" i="20" s="1"/>
  <c r="G88" i="20" s="1"/>
  <c r="F121" i="20"/>
  <c r="G119" i="20"/>
  <c r="J63" i="20" l="1"/>
  <c r="J62" i="20" s="1"/>
  <c r="B110" i="20"/>
  <c r="K64" i="20"/>
  <c r="K45" i="20"/>
  <c r="K102" i="20" s="1"/>
  <c r="H112" i="20"/>
  <c r="I75" i="20"/>
  <c r="I77" i="20" s="1"/>
  <c r="K43" i="20"/>
  <c r="K41" i="20"/>
  <c r="K71" i="20" s="1"/>
  <c r="J70" i="20"/>
  <c r="F55" i="21"/>
  <c r="F51" i="21" s="1"/>
  <c r="F34" i="21"/>
  <c r="E58" i="21"/>
  <c r="E66" i="21"/>
  <c r="D62" i="21"/>
  <c r="D68" i="21" s="1"/>
  <c r="D75" i="21"/>
  <c r="D83" i="21" s="1"/>
  <c r="K27" i="21"/>
  <c r="L26" i="21"/>
  <c r="L77" i="21" s="1"/>
  <c r="C83" i="21"/>
  <c r="C79" i="21"/>
  <c r="G33" i="21"/>
  <c r="G34" i="21" s="1"/>
  <c r="I31" i="21"/>
  <c r="I46" i="21" s="1"/>
  <c r="I48" i="21" s="1"/>
  <c r="M25" i="21"/>
  <c r="M29" i="21" s="1"/>
  <c r="L24" i="21"/>
  <c r="L52" i="21"/>
  <c r="M23" i="21"/>
  <c r="L53" i="21"/>
  <c r="O21" i="21"/>
  <c r="N22" i="21"/>
  <c r="N25" i="21" s="1"/>
  <c r="D105" i="20"/>
  <c r="K99" i="20"/>
  <c r="K101" i="20"/>
  <c r="I103" i="20"/>
  <c r="J81" i="20"/>
  <c r="E84" i="20"/>
  <c r="E90" i="20" s="1"/>
  <c r="E98" i="20"/>
  <c r="Z167" i="20"/>
  <c r="N167" i="20"/>
  <c r="W134" i="20"/>
  <c r="K134" i="20"/>
  <c r="Y167" i="20"/>
  <c r="M167" i="20"/>
  <c r="W167" i="20"/>
  <c r="K167" i="20"/>
  <c r="V167" i="20"/>
  <c r="J167" i="20"/>
  <c r="X167" i="20"/>
  <c r="U134" i="20"/>
  <c r="U167" i="20"/>
  <c r="T134" i="20"/>
  <c r="S167" i="20"/>
  <c r="AE134" i="20"/>
  <c r="R134" i="20"/>
  <c r="R167" i="20"/>
  <c r="AD134" i="20"/>
  <c r="Q134" i="20"/>
  <c r="L167" i="20"/>
  <c r="M134" i="20"/>
  <c r="AE167" i="20"/>
  <c r="AA134" i="20"/>
  <c r="I134" i="20"/>
  <c r="I157" i="20" s="1"/>
  <c r="I123" i="20" s="1"/>
  <c r="J86" i="20" s="1"/>
  <c r="AD167" i="20"/>
  <c r="Z134" i="20"/>
  <c r="Q167" i="20"/>
  <c r="AC134" i="20"/>
  <c r="P167" i="20"/>
  <c r="AB134" i="20"/>
  <c r="I167" i="20"/>
  <c r="I190" i="20" s="1"/>
  <c r="I124" i="20" s="1"/>
  <c r="X134" i="20"/>
  <c r="V134" i="20"/>
  <c r="T167" i="20"/>
  <c r="O134" i="20"/>
  <c r="O167" i="20"/>
  <c r="N134" i="20"/>
  <c r="AA167" i="20"/>
  <c r="Y134" i="20"/>
  <c r="S134" i="20"/>
  <c r="P134" i="20"/>
  <c r="AB167" i="20"/>
  <c r="L134" i="20"/>
  <c r="J134" i="20"/>
  <c r="AC167" i="20"/>
  <c r="K67" i="20"/>
  <c r="K68" i="20"/>
  <c r="H80" i="20"/>
  <c r="H82" i="20" s="1"/>
  <c r="H88" i="20" s="1"/>
  <c r="H119" i="20"/>
  <c r="G121" i="20"/>
  <c r="L42" i="20"/>
  <c r="L44" i="20"/>
  <c r="J120" i="20"/>
  <c r="K100" i="20"/>
  <c r="K74" i="20"/>
  <c r="M40" i="20"/>
  <c r="K63" i="20" l="1"/>
  <c r="K62" i="20" s="1"/>
  <c r="L64" i="20"/>
  <c r="L45" i="20"/>
  <c r="L102" i="20" s="1"/>
  <c r="J75" i="20"/>
  <c r="J77" i="20" s="1"/>
  <c r="I112" i="20"/>
  <c r="L43" i="20"/>
  <c r="L41" i="20"/>
  <c r="L71" i="20" s="1"/>
  <c r="K70" i="20"/>
  <c r="F58" i="21"/>
  <c r="F66" i="21"/>
  <c r="G51" i="21"/>
  <c r="E75" i="21"/>
  <c r="E83" i="21" s="1"/>
  <c r="E62" i="21"/>
  <c r="E68" i="21" s="1"/>
  <c r="L27" i="21"/>
  <c r="D79" i="21"/>
  <c r="H33" i="21"/>
  <c r="H34" i="21" s="1"/>
  <c r="J31" i="21"/>
  <c r="J46" i="21" s="1"/>
  <c r="J48" i="21" s="1"/>
  <c r="M24" i="21"/>
  <c r="M52" i="21"/>
  <c r="N23" i="21"/>
  <c r="M53" i="21"/>
  <c r="N29" i="21"/>
  <c r="M30" i="21"/>
  <c r="M26" i="21" s="1"/>
  <c r="P21" i="21"/>
  <c r="O22" i="21"/>
  <c r="O25" i="21" s="1"/>
  <c r="L32" i="21"/>
  <c r="L38" i="21" s="1"/>
  <c r="E105" i="20"/>
  <c r="L99" i="20"/>
  <c r="L101" i="20"/>
  <c r="F98" i="20"/>
  <c r="F84" i="20"/>
  <c r="F90" i="20" s="1"/>
  <c r="K81" i="20"/>
  <c r="M42" i="20"/>
  <c r="M44" i="20"/>
  <c r="N40" i="20"/>
  <c r="K120" i="20"/>
  <c r="L100" i="20"/>
  <c r="L74" i="20"/>
  <c r="L68" i="20"/>
  <c r="L67" i="20"/>
  <c r="J103" i="20"/>
  <c r="AB168" i="20"/>
  <c r="P168" i="20"/>
  <c r="Y135" i="20"/>
  <c r="M135" i="20"/>
  <c r="AA168" i="20"/>
  <c r="O168" i="20"/>
  <c r="Y168" i="20"/>
  <c r="M168" i="20"/>
  <c r="X168" i="20"/>
  <c r="L168" i="20"/>
  <c r="T168" i="20"/>
  <c r="Z135" i="20"/>
  <c r="L135" i="20"/>
  <c r="S168" i="20"/>
  <c r="X135" i="20"/>
  <c r="K135" i="20"/>
  <c r="Q168" i="20"/>
  <c r="V135" i="20"/>
  <c r="N168" i="20"/>
  <c r="U135" i="20"/>
  <c r="R168" i="20"/>
  <c r="AD135" i="20"/>
  <c r="J135" i="20"/>
  <c r="J157" i="20" s="1"/>
  <c r="J123" i="20" s="1"/>
  <c r="K86" i="20" s="1"/>
  <c r="AA135" i="20"/>
  <c r="W135" i="20"/>
  <c r="AD168" i="20"/>
  <c r="AC168" i="20"/>
  <c r="W168" i="20"/>
  <c r="AC135" i="20"/>
  <c r="V168" i="20"/>
  <c r="AB135" i="20"/>
  <c r="AE135" i="20"/>
  <c r="J168" i="20"/>
  <c r="J190" i="20" s="1"/>
  <c r="J124" i="20" s="1"/>
  <c r="P135" i="20"/>
  <c r="U168" i="20"/>
  <c r="S135" i="20"/>
  <c r="K168" i="20"/>
  <c r="R135" i="20"/>
  <c r="O135" i="20"/>
  <c r="T135" i="20"/>
  <c r="Q135" i="20"/>
  <c r="AE168" i="20"/>
  <c r="N135" i="20"/>
  <c r="Z168" i="20"/>
  <c r="I80" i="20"/>
  <c r="I82" i="20" s="1"/>
  <c r="I88" i="20" s="1"/>
  <c r="H121" i="20"/>
  <c r="I119" i="20"/>
  <c r="L63" i="20" l="1"/>
  <c r="L62" i="20" s="1"/>
  <c r="M64" i="20"/>
  <c r="M45" i="20"/>
  <c r="J112" i="20"/>
  <c r="K75" i="20"/>
  <c r="K77" i="20" s="1"/>
  <c r="M43" i="20"/>
  <c r="M41" i="20"/>
  <c r="M71" i="20" s="1"/>
  <c r="L70" i="20"/>
  <c r="G58" i="21"/>
  <c r="G62" i="21" s="1"/>
  <c r="G68" i="21" s="1"/>
  <c r="G66" i="21"/>
  <c r="M27" i="21"/>
  <c r="H51" i="21"/>
  <c r="F75" i="21"/>
  <c r="F83" i="21" s="1"/>
  <c r="F62" i="21"/>
  <c r="F68" i="21" s="1"/>
  <c r="E79" i="21"/>
  <c r="M32" i="21"/>
  <c r="M38" i="21" s="1"/>
  <c r="M77" i="21"/>
  <c r="I33" i="21"/>
  <c r="I34" i="21" s="1"/>
  <c r="K31" i="21"/>
  <c r="K46" i="21" s="1"/>
  <c r="K48" i="21" s="1"/>
  <c r="N24" i="21"/>
  <c r="N52" i="21"/>
  <c r="O23" i="21"/>
  <c r="N53" i="21"/>
  <c r="O29" i="21"/>
  <c r="O30" i="21" s="1"/>
  <c r="N30" i="21"/>
  <c r="N26" i="21" s="1"/>
  <c r="Q21" i="21"/>
  <c r="P22" i="21"/>
  <c r="F105" i="20"/>
  <c r="M101" i="20"/>
  <c r="M99" i="20"/>
  <c r="O40" i="20"/>
  <c r="J80" i="20"/>
  <c r="J82" i="20" s="1"/>
  <c r="J88" i="20" s="1"/>
  <c r="J119" i="20"/>
  <c r="I121" i="20"/>
  <c r="AE169" i="20"/>
  <c r="S169" i="20"/>
  <c r="AB136" i="20"/>
  <c r="P136" i="20"/>
  <c r="AD169" i="20"/>
  <c r="R169" i="20"/>
  <c r="AB169" i="20"/>
  <c r="P169" i="20"/>
  <c r="AA169" i="20"/>
  <c r="O169" i="20"/>
  <c r="Q169" i="20"/>
  <c r="AE136" i="20"/>
  <c r="R136" i="20"/>
  <c r="N169" i="20"/>
  <c r="AD136" i="20"/>
  <c r="Q136" i="20"/>
  <c r="L169" i="20"/>
  <c r="AA136" i="20"/>
  <c r="N136" i="20"/>
  <c r="AC169" i="20"/>
  <c r="K169" i="20"/>
  <c r="K190" i="20" s="1"/>
  <c r="K124" i="20" s="1"/>
  <c r="Z136" i="20"/>
  <c r="M136" i="20"/>
  <c r="W169" i="20"/>
  <c r="AC136" i="20"/>
  <c r="T169" i="20"/>
  <c r="W136" i="20"/>
  <c r="M169" i="20"/>
  <c r="V136" i="20"/>
  <c r="L136" i="20"/>
  <c r="K136" i="20"/>
  <c r="K157" i="20" s="1"/>
  <c r="K123" i="20" s="1"/>
  <c r="L86" i="20" s="1"/>
  <c r="Y169" i="20"/>
  <c r="O136" i="20"/>
  <c r="X169" i="20"/>
  <c r="Y136" i="20"/>
  <c r="X136" i="20"/>
  <c r="Z169" i="20"/>
  <c r="U136" i="20"/>
  <c r="V169" i="20"/>
  <c r="U169" i="20"/>
  <c r="T136" i="20"/>
  <c r="S136" i="20"/>
  <c r="N44" i="20"/>
  <c r="N42" i="20"/>
  <c r="K103" i="20"/>
  <c r="L81" i="20"/>
  <c r="L120" i="20"/>
  <c r="M100" i="20"/>
  <c r="M74" i="20"/>
  <c r="M102" i="20"/>
  <c r="M68" i="20"/>
  <c r="M67" i="20"/>
  <c r="G98" i="20"/>
  <c r="G84" i="20"/>
  <c r="G90" i="20" s="1"/>
  <c r="M63" i="20" l="1"/>
  <c r="M62" i="20" s="1"/>
  <c r="G75" i="21"/>
  <c r="G83" i="21" s="1"/>
  <c r="N27" i="21"/>
  <c r="N64" i="20"/>
  <c r="N45" i="20"/>
  <c r="N102" i="20" s="1"/>
  <c r="K112" i="20"/>
  <c r="L75" i="20"/>
  <c r="N43" i="20"/>
  <c r="L77" i="20"/>
  <c r="N41" i="20"/>
  <c r="N71" i="20" s="1"/>
  <c r="M70" i="20"/>
  <c r="H58" i="21"/>
  <c r="H66" i="21"/>
  <c r="O26" i="21"/>
  <c r="I51" i="21"/>
  <c r="F79" i="21"/>
  <c r="N32" i="21"/>
  <c r="N38" i="21" s="1"/>
  <c r="N77" i="21"/>
  <c r="J33" i="21"/>
  <c r="J34" i="21" s="1"/>
  <c r="L31" i="21"/>
  <c r="L46" i="21" s="1"/>
  <c r="L48" i="21" s="1"/>
  <c r="P25" i="21"/>
  <c r="P29" i="21" s="1"/>
  <c r="P30" i="21" s="1"/>
  <c r="O24" i="21"/>
  <c r="O52" i="21"/>
  <c r="P23" i="21"/>
  <c r="O53" i="21"/>
  <c r="R21" i="21"/>
  <c r="Q22" i="21"/>
  <c r="O32" i="21"/>
  <c r="O38" i="21" s="1"/>
  <c r="G105" i="20"/>
  <c r="N101" i="20"/>
  <c r="N99" i="20"/>
  <c r="M81" i="20"/>
  <c r="K80" i="20"/>
  <c r="K82" i="20" s="1"/>
  <c r="K88" i="20" s="1"/>
  <c r="J121" i="20"/>
  <c r="K119" i="20"/>
  <c r="N68" i="20"/>
  <c r="N67" i="20"/>
  <c r="M120" i="20"/>
  <c r="N74" i="20"/>
  <c r="N100" i="20"/>
  <c r="L103" i="20"/>
  <c r="H98" i="20"/>
  <c r="H84" i="20"/>
  <c r="H90" i="20" s="1"/>
  <c r="W170" i="20"/>
  <c r="T137" i="20"/>
  <c r="V170" i="20"/>
  <c r="T170" i="20"/>
  <c r="AE170" i="20"/>
  <c r="S170" i="20"/>
  <c r="O170" i="20"/>
  <c r="X137" i="20"/>
  <c r="AD170" i="20"/>
  <c r="N170" i="20"/>
  <c r="W137" i="20"/>
  <c r="AB170" i="20"/>
  <c r="L170" i="20"/>
  <c r="L190" i="20" s="1"/>
  <c r="L124" i="20" s="1"/>
  <c r="U137" i="20"/>
  <c r="AA170" i="20"/>
  <c r="S137" i="20"/>
  <c r="AC170" i="20"/>
  <c r="AB137" i="20"/>
  <c r="X170" i="20"/>
  <c r="Y137" i="20"/>
  <c r="U170" i="20"/>
  <c r="V137" i="20"/>
  <c r="Z170" i="20"/>
  <c r="Q137" i="20"/>
  <c r="Y170" i="20"/>
  <c r="P137" i="20"/>
  <c r="Q170" i="20"/>
  <c r="N137" i="20"/>
  <c r="P170" i="20"/>
  <c r="M137" i="20"/>
  <c r="AD137" i="20"/>
  <c r="AC137" i="20"/>
  <c r="R137" i="20"/>
  <c r="R170" i="20"/>
  <c r="M170" i="20"/>
  <c r="AA137" i="20"/>
  <c r="O137" i="20"/>
  <c r="Z137" i="20"/>
  <c r="L137" i="20"/>
  <c r="L157" i="20" s="1"/>
  <c r="L123" i="20" s="1"/>
  <c r="M86" i="20" s="1"/>
  <c r="AE137" i="20"/>
  <c r="P40" i="20"/>
  <c r="O44" i="20"/>
  <c r="O42" i="20"/>
  <c r="N63" i="20" l="1"/>
  <c r="N62" i="20" s="1"/>
  <c r="O27" i="21"/>
  <c r="L112" i="20"/>
  <c r="O64" i="20"/>
  <c r="O45" i="20"/>
  <c r="M75" i="20"/>
  <c r="M77" i="20" s="1"/>
  <c r="M98" i="20" s="1"/>
  <c r="O43" i="20"/>
  <c r="O41" i="20"/>
  <c r="O71" i="20" s="1"/>
  <c r="N70" i="20"/>
  <c r="I58" i="21"/>
  <c r="I62" i="21" s="1"/>
  <c r="I68" i="21" s="1"/>
  <c r="I66" i="21"/>
  <c r="J51" i="21"/>
  <c r="H75" i="21"/>
  <c r="H83" i="21" s="1"/>
  <c r="H62" i="21"/>
  <c r="H68" i="21" s="1"/>
  <c r="P26" i="21"/>
  <c r="P27" i="21" s="1"/>
  <c r="O77" i="21"/>
  <c r="G79" i="21"/>
  <c r="K33" i="21"/>
  <c r="K34" i="21" s="1"/>
  <c r="M31" i="21"/>
  <c r="M46" i="21" s="1"/>
  <c r="M48" i="21" s="1"/>
  <c r="Q25" i="21"/>
  <c r="Q29" i="21" s="1"/>
  <c r="Q30" i="21" s="1"/>
  <c r="P24" i="21"/>
  <c r="P52" i="21"/>
  <c r="Q23" i="21"/>
  <c r="P53" i="21"/>
  <c r="S21" i="21"/>
  <c r="R22" i="21"/>
  <c r="R25" i="21" s="1"/>
  <c r="P32" i="21"/>
  <c r="P38" i="21" s="1"/>
  <c r="H105" i="20"/>
  <c r="O101" i="20"/>
  <c r="O99" i="20"/>
  <c r="L80" i="20"/>
  <c r="L82" i="20" s="1"/>
  <c r="L88" i="20" s="1"/>
  <c r="L119" i="20"/>
  <c r="K121" i="20"/>
  <c r="P44" i="20"/>
  <c r="P42" i="20"/>
  <c r="O67" i="20"/>
  <c r="O68" i="20"/>
  <c r="N81" i="20"/>
  <c r="N120" i="20"/>
  <c r="O100" i="20"/>
  <c r="O74" i="20"/>
  <c r="O102" i="20"/>
  <c r="I98" i="20"/>
  <c r="I84" i="20"/>
  <c r="I90" i="20" s="1"/>
  <c r="Q40" i="20"/>
  <c r="M103" i="20"/>
  <c r="AB171" i="20"/>
  <c r="P171" i="20"/>
  <c r="Y138" i="20"/>
  <c r="M138" i="20"/>
  <c r="M157" i="20" s="1"/>
  <c r="M123" i="20" s="1"/>
  <c r="N86" i="20" s="1"/>
  <c r="AA171" i="20"/>
  <c r="O171" i="20"/>
  <c r="Y171" i="20"/>
  <c r="M171" i="20"/>
  <c r="M190" i="20" s="1"/>
  <c r="M124" i="20" s="1"/>
  <c r="X171" i="20"/>
  <c r="N171" i="20"/>
  <c r="AE138" i="20"/>
  <c r="R138" i="20"/>
  <c r="AE171" i="20"/>
  <c r="AD138" i="20"/>
  <c r="Q138" i="20"/>
  <c r="AC171" i="20"/>
  <c r="AB138" i="20"/>
  <c r="O138" i="20"/>
  <c r="Z171" i="20"/>
  <c r="AA138" i="20"/>
  <c r="N138" i="20"/>
  <c r="AC138" i="20"/>
  <c r="W138" i="20"/>
  <c r="AD171" i="20"/>
  <c r="V138" i="20"/>
  <c r="Z138" i="20"/>
  <c r="X138" i="20"/>
  <c r="T138" i="20"/>
  <c r="S138" i="20"/>
  <c r="T171" i="20"/>
  <c r="S171" i="20"/>
  <c r="W171" i="20"/>
  <c r="P138" i="20"/>
  <c r="U171" i="20"/>
  <c r="Q171" i="20"/>
  <c r="V171" i="20"/>
  <c r="R171" i="20"/>
  <c r="U138" i="20"/>
  <c r="O63" i="20" l="1"/>
  <c r="O62" i="20" s="1"/>
  <c r="P64" i="20"/>
  <c r="P45" i="20"/>
  <c r="P102" i="20" s="1"/>
  <c r="M112" i="20"/>
  <c r="N75" i="20"/>
  <c r="N77" i="20" s="1"/>
  <c r="P43" i="20"/>
  <c r="P41" i="20"/>
  <c r="P71" i="20" s="1"/>
  <c r="O70" i="20"/>
  <c r="J58" i="21"/>
  <c r="J62" i="21" s="1"/>
  <c r="J68" i="21" s="1"/>
  <c r="J66" i="21"/>
  <c r="I75" i="21"/>
  <c r="I83" i="21" s="1"/>
  <c r="K51" i="21"/>
  <c r="P77" i="21"/>
  <c r="Q26" i="21"/>
  <c r="Q27" i="21" s="1"/>
  <c r="H79" i="21"/>
  <c r="L33" i="21"/>
  <c r="L34" i="21" s="1"/>
  <c r="N31" i="21"/>
  <c r="N46" i="21" s="1"/>
  <c r="N48" i="21" s="1"/>
  <c r="Q52" i="21"/>
  <c r="Q24" i="21"/>
  <c r="R23" i="21"/>
  <c r="Q53" i="21"/>
  <c r="R29" i="21"/>
  <c r="R30" i="21" s="1"/>
  <c r="T21" i="21"/>
  <c r="S22" i="21"/>
  <c r="Q32" i="21"/>
  <c r="Q38" i="21" s="1"/>
  <c r="I105" i="20"/>
  <c r="P101" i="20"/>
  <c r="P99" i="20"/>
  <c r="P67" i="20"/>
  <c r="P68" i="20"/>
  <c r="V172" i="20"/>
  <c r="AE139" i="20"/>
  <c r="S139" i="20"/>
  <c r="U172" i="20"/>
  <c r="AE172" i="20"/>
  <c r="S172" i="20"/>
  <c r="AD172" i="20"/>
  <c r="R172" i="20"/>
  <c r="N172" i="20"/>
  <c r="N190" i="20" s="1"/>
  <c r="N124" i="20" s="1"/>
  <c r="Z139" i="20"/>
  <c r="AC172" i="20"/>
  <c r="Y139" i="20"/>
  <c r="AA172" i="20"/>
  <c r="W139" i="20"/>
  <c r="Z172" i="20"/>
  <c r="V139" i="20"/>
  <c r="T172" i="20"/>
  <c r="AD139" i="20"/>
  <c r="O172" i="20"/>
  <c r="AA139" i="20"/>
  <c r="X139" i="20"/>
  <c r="Y172" i="20"/>
  <c r="X172" i="20"/>
  <c r="Q172" i="20"/>
  <c r="AC139" i="20"/>
  <c r="P172" i="20"/>
  <c r="AB139" i="20"/>
  <c r="AB172" i="20"/>
  <c r="W172" i="20"/>
  <c r="U139" i="20"/>
  <c r="Q139" i="20"/>
  <c r="P139" i="20"/>
  <c r="O139" i="20"/>
  <c r="R139" i="20"/>
  <c r="N139" i="20"/>
  <c r="N157" i="20" s="1"/>
  <c r="N123" i="20" s="1"/>
  <c r="O86" i="20" s="1"/>
  <c r="T139" i="20"/>
  <c r="J84" i="20"/>
  <c r="J90" i="20" s="1"/>
  <c r="J98" i="20"/>
  <c r="N103" i="20"/>
  <c r="P100" i="20"/>
  <c r="P74" i="20"/>
  <c r="O120" i="20"/>
  <c r="R40" i="20"/>
  <c r="M80" i="20"/>
  <c r="M82" i="20" s="1"/>
  <c r="M88" i="20" s="1"/>
  <c r="L121" i="20"/>
  <c r="M119" i="20"/>
  <c r="O81" i="20"/>
  <c r="Q42" i="20"/>
  <c r="Q44" i="20"/>
  <c r="P63" i="20" l="1"/>
  <c r="P62" i="20" s="1"/>
  <c r="J75" i="21"/>
  <c r="Q64" i="20"/>
  <c r="Q45" i="20"/>
  <c r="Q102" i="20" s="1"/>
  <c r="N112" i="20"/>
  <c r="O75" i="20"/>
  <c r="O77" i="20" s="1"/>
  <c r="Q43" i="20"/>
  <c r="Q41" i="20"/>
  <c r="Q71" i="20" s="1"/>
  <c r="P70" i="20"/>
  <c r="I79" i="21"/>
  <c r="J79" i="21" s="1"/>
  <c r="K58" i="21"/>
  <c r="K75" i="21" s="1"/>
  <c r="K83" i="21" s="1"/>
  <c r="K66" i="21"/>
  <c r="Q77" i="21"/>
  <c r="R26" i="21"/>
  <c r="R27" i="21" s="1"/>
  <c r="L51" i="21"/>
  <c r="J83" i="21"/>
  <c r="M33" i="21"/>
  <c r="M34" i="21" s="1"/>
  <c r="O31" i="21"/>
  <c r="O46" i="21" s="1"/>
  <c r="O48" i="21" s="1"/>
  <c r="S25" i="21"/>
  <c r="S29" i="21" s="1"/>
  <c r="R52" i="21"/>
  <c r="R24" i="21"/>
  <c r="S23" i="21"/>
  <c r="R53" i="21"/>
  <c r="U21" i="21"/>
  <c r="T22" i="21"/>
  <c r="T25" i="21" s="1"/>
  <c r="R32" i="21"/>
  <c r="R38" i="21" s="1"/>
  <c r="J105" i="20"/>
  <c r="Q99" i="20"/>
  <c r="Q101" i="20"/>
  <c r="O103" i="20"/>
  <c r="AC173" i="20"/>
  <c r="Q173" i="20"/>
  <c r="Z140" i="20"/>
  <c r="AB173" i="20"/>
  <c r="P173" i="20"/>
  <c r="Z173" i="20"/>
  <c r="Y173" i="20"/>
  <c r="O173" i="20"/>
  <c r="O190" i="20" s="1"/>
  <c r="O124" i="20" s="1"/>
  <c r="V140" i="20"/>
  <c r="U140" i="20"/>
  <c r="AD173" i="20"/>
  <c r="S140" i="20"/>
  <c r="AA173" i="20"/>
  <c r="AE140" i="20"/>
  <c r="R140" i="20"/>
  <c r="AE173" i="20"/>
  <c r="V173" i="20"/>
  <c r="AB140" i="20"/>
  <c r="U173" i="20"/>
  <c r="AA140" i="20"/>
  <c r="Q140" i="20"/>
  <c r="P140" i="20"/>
  <c r="T140" i="20"/>
  <c r="O140" i="20"/>
  <c r="O157" i="20" s="1"/>
  <c r="O123" i="20" s="1"/>
  <c r="P86" i="20" s="1"/>
  <c r="X173" i="20"/>
  <c r="W173" i="20"/>
  <c r="T173" i="20"/>
  <c r="S173" i="20"/>
  <c r="AD140" i="20"/>
  <c r="AC140" i="20"/>
  <c r="Y140" i="20"/>
  <c r="R173" i="20"/>
  <c r="W140" i="20"/>
  <c r="X140" i="20"/>
  <c r="P81" i="20"/>
  <c r="K84" i="20"/>
  <c r="K90" i="20" s="1"/>
  <c r="K98" i="20"/>
  <c r="S40" i="20"/>
  <c r="N80" i="20"/>
  <c r="N82" i="20" s="1"/>
  <c r="N88" i="20" s="1"/>
  <c r="M121" i="20"/>
  <c r="N119" i="20"/>
  <c r="R42" i="20"/>
  <c r="R44" i="20"/>
  <c r="P120" i="20"/>
  <c r="Q74" i="20"/>
  <c r="Q100" i="20"/>
  <c r="Q67" i="20"/>
  <c r="Q68" i="20"/>
  <c r="Q63" i="20" l="1"/>
  <c r="Q62" i="20" s="1"/>
  <c r="O112" i="20"/>
  <c r="K62" i="21"/>
  <c r="K68" i="21" s="1"/>
  <c r="R64" i="20"/>
  <c r="R45" i="20"/>
  <c r="R102" i="20" s="1"/>
  <c r="P75" i="20"/>
  <c r="P77" i="20" s="1"/>
  <c r="R43" i="20"/>
  <c r="R41" i="20"/>
  <c r="R71" i="20" s="1"/>
  <c r="Q70" i="20"/>
  <c r="L58" i="21"/>
  <c r="L62" i="21" s="1"/>
  <c r="L68" i="21" s="1"/>
  <c r="L66" i="21"/>
  <c r="M51" i="21"/>
  <c r="R77" i="21"/>
  <c r="K79" i="21"/>
  <c r="N33" i="21"/>
  <c r="N34" i="21" s="1"/>
  <c r="S30" i="21"/>
  <c r="S26" i="21" s="1"/>
  <c r="S27" i="21" s="1"/>
  <c r="P31" i="21"/>
  <c r="P46" i="21" s="1"/>
  <c r="P48" i="21" s="1"/>
  <c r="S24" i="21"/>
  <c r="S52" i="21"/>
  <c r="T23" i="21"/>
  <c r="S53" i="21"/>
  <c r="T29" i="21"/>
  <c r="T30" i="21" s="1"/>
  <c r="V21" i="21"/>
  <c r="U22" i="21"/>
  <c r="U25" i="21" s="1"/>
  <c r="K105" i="20"/>
  <c r="R99" i="20"/>
  <c r="R101" i="20"/>
  <c r="P103" i="20"/>
  <c r="Q120" i="20"/>
  <c r="R100" i="20"/>
  <c r="R74" i="20"/>
  <c r="Q81" i="20"/>
  <c r="R68" i="20"/>
  <c r="R67" i="20"/>
  <c r="Y174" i="20"/>
  <c r="V141" i="20"/>
  <c r="X174" i="20"/>
  <c r="V174" i="20"/>
  <c r="AE141" i="20"/>
  <c r="S141" i="20"/>
  <c r="U174" i="20"/>
  <c r="AD141" i="20"/>
  <c r="R141" i="20"/>
  <c r="Q174" i="20"/>
  <c r="U141" i="20"/>
  <c r="P174" i="20"/>
  <c r="P190" i="20" s="1"/>
  <c r="P124" i="20" s="1"/>
  <c r="T141" i="20"/>
  <c r="AD174" i="20"/>
  <c r="P141" i="20"/>
  <c r="P157" i="20" s="1"/>
  <c r="P123" i="20" s="1"/>
  <c r="Q86" i="20" s="1"/>
  <c r="AC174" i="20"/>
  <c r="Q141" i="20"/>
  <c r="AE174" i="20"/>
  <c r="AA174" i="20"/>
  <c r="AB141" i="20"/>
  <c r="Z174" i="20"/>
  <c r="AA141" i="20"/>
  <c r="T174" i="20"/>
  <c r="Y141" i="20"/>
  <c r="S174" i="20"/>
  <c r="X141" i="20"/>
  <c r="AB174" i="20"/>
  <c r="AC141" i="20"/>
  <c r="Z141" i="20"/>
  <c r="R174" i="20"/>
  <c r="W174" i="20"/>
  <c r="W141" i="20"/>
  <c r="O80" i="20"/>
  <c r="O82" i="20" s="1"/>
  <c r="O88" i="20" s="1"/>
  <c r="O119" i="20"/>
  <c r="N121" i="20"/>
  <c r="T40" i="20"/>
  <c r="L98" i="20"/>
  <c r="L84" i="20"/>
  <c r="L90" i="20" s="1"/>
  <c r="S44" i="20"/>
  <c r="S42" i="20"/>
  <c r="R63" i="20" l="1"/>
  <c r="R62" i="20" s="1"/>
  <c r="L75" i="21"/>
  <c r="L79" i="21" s="1"/>
  <c r="S64" i="20"/>
  <c r="S45" i="20"/>
  <c r="S102" i="20" s="1"/>
  <c r="P112" i="20"/>
  <c r="Q75" i="20"/>
  <c r="Q77" i="20" s="1"/>
  <c r="S43" i="20"/>
  <c r="S41" i="20"/>
  <c r="S71" i="20" s="1"/>
  <c r="R70" i="20"/>
  <c r="M58" i="21"/>
  <c r="M75" i="21" s="1"/>
  <c r="M66" i="21"/>
  <c r="N51" i="21"/>
  <c r="T26" i="21"/>
  <c r="T27" i="21" s="1"/>
  <c r="S32" i="21"/>
  <c r="S38" i="21" s="1"/>
  <c r="S77" i="21"/>
  <c r="O33" i="21"/>
  <c r="O34" i="21" s="1"/>
  <c r="Q31" i="21"/>
  <c r="Q46" i="21" s="1"/>
  <c r="Q48" i="21" s="1"/>
  <c r="T52" i="21"/>
  <c r="T24" i="21"/>
  <c r="U23" i="21"/>
  <c r="T53" i="21"/>
  <c r="U29" i="21"/>
  <c r="U30" i="21" s="1"/>
  <c r="W21" i="21"/>
  <c r="V22" i="21"/>
  <c r="V25" i="21" s="1"/>
  <c r="T32" i="21"/>
  <c r="T38" i="21" s="1"/>
  <c r="L105" i="20"/>
  <c r="S99" i="20"/>
  <c r="S101" i="20"/>
  <c r="S68" i="20"/>
  <c r="S67" i="20"/>
  <c r="S100" i="20"/>
  <c r="R120" i="20"/>
  <c r="S74" i="20"/>
  <c r="R81" i="20"/>
  <c r="Q103" i="20"/>
  <c r="V175" i="20"/>
  <c r="AE142" i="20"/>
  <c r="S142" i="20"/>
  <c r="U175" i="20"/>
  <c r="AE175" i="20"/>
  <c r="S175" i="20"/>
  <c r="AB142" i="20"/>
  <c r="AD175" i="20"/>
  <c r="R175" i="20"/>
  <c r="AA142" i="20"/>
  <c r="T175" i="20"/>
  <c r="V142" i="20"/>
  <c r="Q175" i="20"/>
  <c r="Q190" i="20" s="1"/>
  <c r="Q124" i="20" s="1"/>
  <c r="U142" i="20"/>
  <c r="R142" i="20"/>
  <c r="Q142" i="20"/>
  <c r="Q157" i="20" s="1"/>
  <c r="Q123" i="20" s="1"/>
  <c r="R86" i="20" s="1"/>
  <c r="Z175" i="20"/>
  <c r="Z142" i="20"/>
  <c r="W175" i="20"/>
  <c r="W142" i="20"/>
  <c r="T142" i="20"/>
  <c r="AB175" i="20"/>
  <c r="AD142" i="20"/>
  <c r="AA175" i="20"/>
  <c r="AC142" i="20"/>
  <c r="X175" i="20"/>
  <c r="X142" i="20"/>
  <c r="AC175" i="20"/>
  <c r="Y175" i="20"/>
  <c r="Y142" i="20"/>
  <c r="U40" i="20"/>
  <c r="T42" i="20"/>
  <c r="T44" i="20"/>
  <c r="P80" i="20"/>
  <c r="P82" i="20" s="1"/>
  <c r="P88" i="20" s="1"/>
  <c r="P119" i="20"/>
  <c r="O121" i="20"/>
  <c r="M84" i="20"/>
  <c r="M90" i="20" s="1"/>
  <c r="S63" i="20" l="1"/>
  <c r="S62" i="20" s="1"/>
  <c r="M62" i="21"/>
  <c r="M68" i="21" s="1"/>
  <c r="L83" i="21"/>
  <c r="T64" i="20"/>
  <c r="T45" i="20"/>
  <c r="T102" i="20" s="1"/>
  <c r="R75" i="20"/>
  <c r="R77" i="20" s="1"/>
  <c r="T43" i="20"/>
  <c r="Q112" i="20"/>
  <c r="T41" i="20"/>
  <c r="T71" i="20" s="1"/>
  <c r="S70" i="20"/>
  <c r="N58" i="21"/>
  <c r="N75" i="21" s="1"/>
  <c r="N83" i="21" s="1"/>
  <c r="N66" i="21"/>
  <c r="O51" i="21"/>
  <c r="U26" i="21"/>
  <c r="U27" i="21" s="1"/>
  <c r="T77" i="21"/>
  <c r="M79" i="21"/>
  <c r="M83" i="21"/>
  <c r="P33" i="21"/>
  <c r="P34" i="21" s="1"/>
  <c r="R31" i="21"/>
  <c r="R46" i="21" s="1"/>
  <c r="R48" i="21" s="1"/>
  <c r="U52" i="21"/>
  <c r="U24" i="21"/>
  <c r="V23" i="21"/>
  <c r="U53" i="21"/>
  <c r="V29" i="21"/>
  <c r="V30" i="21" s="1"/>
  <c r="X21" i="21"/>
  <c r="W22" i="21"/>
  <c r="U32" i="21"/>
  <c r="U38" i="21" s="1"/>
  <c r="M105" i="20"/>
  <c r="T99" i="20"/>
  <c r="T101" i="20"/>
  <c r="R103" i="20"/>
  <c r="N84" i="20"/>
  <c r="N90" i="20" s="1"/>
  <c r="N98" i="20"/>
  <c r="T67" i="20"/>
  <c r="T68" i="20"/>
  <c r="V40" i="20"/>
  <c r="Q80" i="20"/>
  <c r="Q82" i="20" s="1"/>
  <c r="Q88" i="20" s="1"/>
  <c r="Q119" i="20"/>
  <c r="P121" i="20"/>
  <c r="U44" i="20"/>
  <c r="U42" i="20"/>
  <c r="T176" i="20"/>
  <c r="AC143" i="20"/>
  <c r="AE176" i="20"/>
  <c r="S176" i="20"/>
  <c r="AC176" i="20"/>
  <c r="Z143" i="20"/>
  <c r="AB176" i="20"/>
  <c r="Y143" i="20"/>
  <c r="X176" i="20"/>
  <c r="W143" i="20"/>
  <c r="W176" i="20"/>
  <c r="V143" i="20"/>
  <c r="U176" i="20"/>
  <c r="T143" i="20"/>
  <c r="R176" i="20"/>
  <c r="R190" i="20" s="1"/>
  <c r="R124" i="20" s="1"/>
  <c r="S143" i="20"/>
  <c r="AE143" i="20"/>
  <c r="AD176" i="20"/>
  <c r="AD143" i="20"/>
  <c r="Z176" i="20"/>
  <c r="AA143" i="20"/>
  <c r="Y176" i="20"/>
  <c r="X143" i="20"/>
  <c r="U143" i="20"/>
  <c r="R143" i="20"/>
  <c r="R157" i="20" s="1"/>
  <c r="R123" i="20" s="1"/>
  <c r="S86" i="20" s="1"/>
  <c r="AA176" i="20"/>
  <c r="V176" i="20"/>
  <c r="AB143" i="20"/>
  <c r="T100" i="20"/>
  <c r="T74" i="20"/>
  <c r="S120" i="20"/>
  <c r="S81" i="20"/>
  <c r="T63" i="20" l="1"/>
  <c r="T62" i="20" s="1"/>
  <c r="N62" i="21"/>
  <c r="N68" i="21" s="1"/>
  <c r="U64" i="20"/>
  <c r="U45" i="20"/>
  <c r="S75" i="20"/>
  <c r="S77" i="20" s="1"/>
  <c r="R112" i="20"/>
  <c r="U43" i="20"/>
  <c r="U41" i="20"/>
  <c r="U71" i="20" s="1"/>
  <c r="T70" i="20"/>
  <c r="O58" i="21"/>
  <c r="O62" i="21" s="1"/>
  <c r="O68" i="21" s="1"/>
  <c r="O66" i="21"/>
  <c r="P51" i="21"/>
  <c r="N79" i="21"/>
  <c r="V26" i="21"/>
  <c r="V27" i="21" s="1"/>
  <c r="U77" i="21"/>
  <c r="Q33" i="21"/>
  <c r="Q34" i="21" s="1"/>
  <c r="S31" i="21"/>
  <c r="S46" i="21" s="1"/>
  <c r="S48" i="21" s="1"/>
  <c r="W23" i="21"/>
  <c r="W53" i="21" s="1"/>
  <c r="W25" i="21"/>
  <c r="W29" i="21" s="1"/>
  <c r="W30" i="21" s="1"/>
  <c r="V52" i="21"/>
  <c r="V24" i="21"/>
  <c r="V53" i="21"/>
  <c r="Y21" i="21"/>
  <c r="X22" i="21"/>
  <c r="V32" i="21"/>
  <c r="V38" i="21" s="1"/>
  <c r="N105" i="20"/>
  <c r="U101" i="20"/>
  <c r="U99" i="20"/>
  <c r="T81" i="20"/>
  <c r="U74" i="20"/>
  <c r="T120" i="20"/>
  <c r="U102" i="20"/>
  <c r="U100" i="20"/>
  <c r="R80" i="20"/>
  <c r="R82" i="20" s="1"/>
  <c r="R88" i="20" s="1"/>
  <c r="Q121" i="20"/>
  <c r="R119" i="20"/>
  <c r="W40" i="20"/>
  <c r="V42" i="20"/>
  <c r="V44" i="20"/>
  <c r="S103" i="20"/>
  <c r="U67" i="20"/>
  <c r="U68" i="20"/>
  <c r="AE177" i="20"/>
  <c r="S177" i="20"/>
  <c r="S190" i="20" s="1"/>
  <c r="S124" i="20" s="1"/>
  <c r="AB144" i="20"/>
  <c r="AD177" i="20"/>
  <c r="AB177" i="20"/>
  <c r="Y144" i="20"/>
  <c r="AA177" i="20"/>
  <c r="X144" i="20"/>
  <c r="AC177" i="20"/>
  <c r="AA144" i="20"/>
  <c r="Z177" i="20"/>
  <c r="Z144" i="20"/>
  <c r="X177" i="20"/>
  <c r="V144" i="20"/>
  <c r="W177" i="20"/>
  <c r="U144" i="20"/>
  <c r="Y177" i="20"/>
  <c r="W144" i="20"/>
  <c r="T177" i="20"/>
  <c r="V177" i="20"/>
  <c r="T144" i="20"/>
  <c r="U177" i="20"/>
  <c r="S144" i="20"/>
  <c r="S157" i="20" s="1"/>
  <c r="S123" i="20" s="1"/>
  <c r="T86" i="20" s="1"/>
  <c r="AD144" i="20"/>
  <c r="AC144" i="20"/>
  <c r="AE144" i="20"/>
  <c r="O98" i="20"/>
  <c r="O84" i="20"/>
  <c r="O90" i="20" s="1"/>
  <c r="U63" i="20" l="1"/>
  <c r="U62" i="20" s="1"/>
  <c r="S112" i="20"/>
  <c r="O75" i="21"/>
  <c r="O83" i="21" s="1"/>
  <c r="V64" i="20"/>
  <c r="V45" i="20"/>
  <c r="V102" i="20" s="1"/>
  <c r="T75" i="20"/>
  <c r="T77" i="20" s="1"/>
  <c r="V43" i="20"/>
  <c r="V41" i="20"/>
  <c r="V71" i="20" s="1"/>
  <c r="U70" i="20"/>
  <c r="P58" i="21"/>
  <c r="P62" i="21" s="1"/>
  <c r="P68" i="21" s="1"/>
  <c r="P66" i="21"/>
  <c r="Q51" i="21"/>
  <c r="W52" i="21"/>
  <c r="V77" i="21"/>
  <c r="W26" i="21"/>
  <c r="W27" i="21" s="1"/>
  <c r="R33" i="21"/>
  <c r="R34" i="21" s="1"/>
  <c r="W24" i="21"/>
  <c r="T31" i="21"/>
  <c r="T46" i="21" s="1"/>
  <c r="T48" i="21" s="1"/>
  <c r="X23" i="21"/>
  <c r="X53" i="21" s="1"/>
  <c r="X25" i="21"/>
  <c r="X29" i="21" s="1"/>
  <c r="Z21" i="21"/>
  <c r="Y22" i="21"/>
  <c r="O105" i="20"/>
  <c r="V101" i="20"/>
  <c r="V99" i="20"/>
  <c r="T103" i="20"/>
  <c r="P98" i="20"/>
  <c r="P84" i="20"/>
  <c r="P90" i="20" s="1"/>
  <c r="S80" i="20"/>
  <c r="S82" i="20" s="1"/>
  <c r="S88" i="20" s="1"/>
  <c r="S119" i="20"/>
  <c r="R121" i="20"/>
  <c r="AE178" i="20"/>
  <c r="AB145" i="20"/>
  <c r="AD178" i="20"/>
  <c r="AB178" i="20"/>
  <c r="Y145" i="20"/>
  <c r="AA178" i="20"/>
  <c r="X145" i="20"/>
  <c r="AE145" i="20"/>
  <c r="AD145" i="20"/>
  <c r="AA145" i="20"/>
  <c r="AC178" i="20"/>
  <c r="Z145" i="20"/>
  <c r="AC145" i="20"/>
  <c r="Z178" i="20"/>
  <c r="W178" i="20"/>
  <c r="V178" i="20"/>
  <c r="W145" i="20"/>
  <c r="U178" i="20"/>
  <c r="V145" i="20"/>
  <c r="U145" i="20"/>
  <c r="Y178" i="20"/>
  <c r="X178" i="20"/>
  <c r="T178" i="20"/>
  <c r="T190" i="20" s="1"/>
  <c r="T124" i="20" s="1"/>
  <c r="T145" i="20"/>
  <c r="T157" i="20" s="1"/>
  <c r="T123" i="20" s="1"/>
  <c r="U86" i="20" s="1"/>
  <c r="U81" i="20"/>
  <c r="X40" i="20"/>
  <c r="V68" i="20"/>
  <c r="V63" i="20"/>
  <c r="V62" i="20" s="1"/>
  <c r="V67" i="20"/>
  <c r="W42" i="20"/>
  <c r="W44" i="20"/>
  <c r="U120" i="20"/>
  <c r="V100" i="20"/>
  <c r="V74" i="20"/>
  <c r="O79" i="21" l="1"/>
  <c r="P75" i="21"/>
  <c r="P83" i="21" s="1"/>
  <c r="W64" i="20"/>
  <c r="W45" i="20"/>
  <c r="W102" i="20" s="1"/>
  <c r="T112" i="20"/>
  <c r="U75" i="20"/>
  <c r="U77" i="20" s="1"/>
  <c r="W43" i="20"/>
  <c r="V70" i="20"/>
  <c r="W41" i="20"/>
  <c r="W71" i="20" s="1"/>
  <c r="P79" i="21"/>
  <c r="Q58" i="21"/>
  <c r="Q75" i="21" s="1"/>
  <c r="Q66" i="21"/>
  <c r="R51" i="21"/>
  <c r="W77" i="21"/>
  <c r="S33" i="21"/>
  <c r="S34" i="21" s="1"/>
  <c r="X24" i="21"/>
  <c r="X52" i="21"/>
  <c r="U31" i="21"/>
  <c r="U46" i="21" s="1"/>
  <c r="U48" i="21" s="1"/>
  <c r="Y23" i="21"/>
  <c r="Y53" i="21" s="1"/>
  <c r="Y25" i="21"/>
  <c r="Y29" i="21" s="1"/>
  <c r="Y30" i="21" s="1"/>
  <c r="X30" i="21"/>
  <c r="AA21" i="21"/>
  <c r="Z22" i="21"/>
  <c r="W32" i="21"/>
  <c r="W38" i="21" s="1"/>
  <c r="P105" i="20"/>
  <c r="W99" i="20"/>
  <c r="W101" i="20"/>
  <c r="T80" i="20"/>
  <c r="T82" i="20" s="1"/>
  <c r="T88" i="20" s="1"/>
  <c r="T119" i="20"/>
  <c r="S121" i="20"/>
  <c r="X42" i="20"/>
  <c r="X44" i="20"/>
  <c r="Y40" i="20"/>
  <c r="W63" i="20"/>
  <c r="W62" i="20" s="1"/>
  <c r="W67" i="20"/>
  <c r="W68" i="20"/>
  <c r="V120" i="20"/>
  <c r="W100" i="20"/>
  <c r="W74" i="20"/>
  <c r="Q98" i="20"/>
  <c r="Q84" i="20"/>
  <c r="Q90" i="20" s="1"/>
  <c r="AC146" i="20"/>
  <c r="AE179" i="20"/>
  <c r="AC179" i="20"/>
  <c r="Z146" i="20"/>
  <c r="AB179" i="20"/>
  <c r="Y146" i="20"/>
  <c r="X179" i="20"/>
  <c r="W179" i="20"/>
  <c r="U179" i="20"/>
  <c r="U190" i="20" s="1"/>
  <c r="U124" i="20" s="1"/>
  <c r="AE146" i="20"/>
  <c r="AD179" i="20"/>
  <c r="X146" i="20"/>
  <c r="Y179" i="20"/>
  <c r="U146" i="20"/>
  <c r="U157" i="20" s="1"/>
  <c r="U123" i="20" s="1"/>
  <c r="V86" i="20" s="1"/>
  <c r="V179" i="20"/>
  <c r="AD146" i="20"/>
  <c r="AB146" i="20"/>
  <c r="AA179" i="20"/>
  <c r="W146" i="20"/>
  <c r="Z179" i="20"/>
  <c r="V146" i="20"/>
  <c r="AA146" i="20"/>
  <c r="V81" i="20"/>
  <c r="U103" i="20"/>
  <c r="Q62" i="21" l="1"/>
  <c r="Q68" i="21" s="1"/>
  <c r="X64" i="20"/>
  <c r="X45" i="20"/>
  <c r="X102" i="20" s="1"/>
  <c r="V75" i="20"/>
  <c r="U112" i="20"/>
  <c r="V77" i="20"/>
  <c r="X43" i="20"/>
  <c r="X41" i="20"/>
  <c r="X71" i="20" s="1"/>
  <c r="W70" i="20"/>
  <c r="R58" i="21"/>
  <c r="R62" i="21" s="1"/>
  <c r="R68" i="21" s="1"/>
  <c r="R66" i="21"/>
  <c r="S51" i="21"/>
  <c r="Y26" i="21"/>
  <c r="Y77" i="21" s="1"/>
  <c r="X26" i="21"/>
  <c r="X27" i="21" s="1"/>
  <c r="Q79" i="21"/>
  <c r="Q83" i="21"/>
  <c r="T33" i="21"/>
  <c r="T34" i="21" s="1"/>
  <c r="Y52" i="21"/>
  <c r="Y24" i="21"/>
  <c r="X32" i="21"/>
  <c r="X38" i="21" s="1"/>
  <c r="V31" i="21"/>
  <c r="V46" i="21" s="1"/>
  <c r="V48" i="21" s="1"/>
  <c r="Z23" i="21"/>
  <c r="Z53" i="21" s="1"/>
  <c r="Z25" i="21"/>
  <c r="Z29" i="21" s="1"/>
  <c r="AB21" i="21"/>
  <c r="AA22" i="21"/>
  <c r="AA25" i="21" s="1"/>
  <c r="Y32" i="21"/>
  <c r="Y38" i="21" s="1"/>
  <c r="Q105" i="20"/>
  <c r="C113" i="20"/>
  <c r="X99" i="20"/>
  <c r="X101" i="20"/>
  <c r="Z40" i="20"/>
  <c r="W120" i="20"/>
  <c r="X81" i="20" s="1"/>
  <c r="X100" i="20"/>
  <c r="X74" i="20"/>
  <c r="V180" i="20"/>
  <c r="V190" i="20" s="1"/>
  <c r="V124" i="20" s="1"/>
  <c r="AE147" i="20"/>
  <c r="AE180" i="20"/>
  <c r="AB147" i="20"/>
  <c r="AD180" i="20"/>
  <c r="AA147" i="20"/>
  <c r="Y147" i="20"/>
  <c r="AC180" i="20"/>
  <c r="X147" i="20"/>
  <c r="AA180" i="20"/>
  <c r="V147" i="20"/>
  <c r="V157" i="20" s="1"/>
  <c r="V123" i="20" s="1"/>
  <c r="W86" i="20" s="1"/>
  <c r="Z180" i="20"/>
  <c r="Y180" i="20"/>
  <c r="X180" i="20"/>
  <c r="AB180" i="20"/>
  <c r="W147" i="20"/>
  <c r="W180" i="20"/>
  <c r="Z147" i="20"/>
  <c r="AD147" i="20"/>
  <c r="AC147" i="20"/>
  <c r="X63" i="20"/>
  <c r="X62" i="20" s="1"/>
  <c r="X67" i="20"/>
  <c r="X68" i="20"/>
  <c r="Y42" i="20"/>
  <c r="Y44" i="20"/>
  <c r="R84" i="20"/>
  <c r="R90" i="20" s="1"/>
  <c r="R98" i="20"/>
  <c r="W81" i="20"/>
  <c r="U80" i="20"/>
  <c r="U82" i="20" s="1"/>
  <c r="U88" i="20" s="1"/>
  <c r="T121" i="20"/>
  <c r="U119" i="20"/>
  <c r="V103" i="20"/>
  <c r="V112" i="20" l="1"/>
  <c r="R75" i="21"/>
  <c r="R83" i="21" s="1"/>
  <c r="Y64" i="20"/>
  <c r="Y45" i="20"/>
  <c r="W75" i="20"/>
  <c r="W77" i="20" s="1"/>
  <c r="Y43" i="20"/>
  <c r="Y41" i="20"/>
  <c r="Y71" i="20" s="1"/>
  <c r="X70" i="20"/>
  <c r="S58" i="21"/>
  <c r="S62" i="21" s="1"/>
  <c r="S68" i="21" s="1"/>
  <c r="S66" i="21"/>
  <c r="Y27" i="21"/>
  <c r="R79" i="21"/>
  <c r="T51" i="21"/>
  <c r="X77" i="21"/>
  <c r="U33" i="21"/>
  <c r="U34" i="21" s="1"/>
  <c r="Z24" i="21"/>
  <c r="Z52" i="21"/>
  <c r="W31" i="21"/>
  <c r="W46" i="21" s="1"/>
  <c r="W48" i="21" s="1"/>
  <c r="AA23" i="21"/>
  <c r="AA29" i="21"/>
  <c r="AA30" i="21" s="1"/>
  <c r="Z30" i="21"/>
  <c r="AC21" i="21"/>
  <c r="AB22" i="21"/>
  <c r="AB25" i="21" s="1"/>
  <c r="R105" i="20"/>
  <c r="D113" i="20"/>
  <c r="Y101" i="20"/>
  <c r="Y99" i="20"/>
  <c r="X120" i="20"/>
  <c r="Y81" i="20" s="1"/>
  <c r="Y102" i="20"/>
  <c r="Y100" i="20"/>
  <c r="Y74" i="20"/>
  <c r="AA40" i="20"/>
  <c r="V80" i="20"/>
  <c r="V82" i="20" s="1"/>
  <c r="V88" i="20" s="1"/>
  <c r="U121" i="20"/>
  <c r="V119" i="20"/>
  <c r="Y67" i="20"/>
  <c r="Y68" i="20"/>
  <c r="Y63" i="20"/>
  <c r="Y181" i="20"/>
  <c r="X181" i="20"/>
  <c r="AE148" i="20"/>
  <c r="AD148" i="20"/>
  <c r="W181" i="20"/>
  <c r="W190" i="20" s="1"/>
  <c r="W124" i="20" s="1"/>
  <c r="AB148" i="20"/>
  <c r="AA148" i="20"/>
  <c r="AC148" i="20"/>
  <c r="AD181" i="20"/>
  <c r="X148" i="20"/>
  <c r="AC181" i="20"/>
  <c r="W148" i="20"/>
  <c r="W157" i="20" s="1"/>
  <c r="W123" i="20" s="1"/>
  <c r="X86" i="20" s="1"/>
  <c r="Z181" i="20"/>
  <c r="Y148" i="20"/>
  <c r="AE181" i="20"/>
  <c r="AA181" i="20"/>
  <c r="AB181" i="20"/>
  <c r="Z148" i="20"/>
  <c r="Z42" i="20"/>
  <c r="Z44" i="20"/>
  <c r="W103" i="20"/>
  <c r="S98" i="20"/>
  <c r="S84" i="20"/>
  <c r="S90" i="20" s="1"/>
  <c r="Y62" i="20" l="1"/>
  <c r="Z64" i="20"/>
  <c r="Z45" i="20"/>
  <c r="X75" i="20"/>
  <c r="W112" i="20"/>
  <c r="Z43" i="20"/>
  <c r="X77" i="20"/>
  <c r="Z41" i="20"/>
  <c r="Z71" i="20" s="1"/>
  <c r="Y70" i="20"/>
  <c r="T58" i="21"/>
  <c r="T62" i="21" s="1"/>
  <c r="T68" i="21" s="1"/>
  <c r="T66" i="21"/>
  <c r="S75" i="21"/>
  <c r="T75" i="21"/>
  <c r="T83" i="21" s="1"/>
  <c r="Z26" i="21"/>
  <c r="Z27" i="21" s="1"/>
  <c r="AA26" i="21"/>
  <c r="AA77" i="21" s="1"/>
  <c r="U51" i="21"/>
  <c r="V33" i="21"/>
  <c r="V34" i="21" s="1"/>
  <c r="X31" i="21"/>
  <c r="X46" i="21" s="1"/>
  <c r="X48" i="21" s="1"/>
  <c r="Z32" i="21"/>
  <c r="Z38" i="21" s="1"/>
  <c r="AA24" i="21"/>
  <c r="AA52" i="21"/>
  <c r="AB23" i="21"/>
  <c r="AA53" i="21"/>
  <c r="AB29" i="21"/>
  <c r="AB30" i="21" s="1"/>
  <c r="AD21" i="21"/>
  <c r="AC22" i="21"/>
  <c r="AC25" i="21" s="1"/>
  <c r="AA32" i="21"/>
  <c r="AA38" i="21" s="1"/>
  <c r="S105" i="20"/>
  <c r="E113" i="20"/>
  <c r="Z101" i="20"/>
  <c r="Z99" i="20"/>
  <c r="AB40" i="20"/>
  <c r="AC182" i="20"/>
  <c r="Z149" i="20"/>
  <c r="AB182" i="20"/>
  <c r="Z182" i="20"/>
  <c r="Y182" i="20"/>
  <c r="Y149" i="20"/>
  <c r="X149" i="20"/>
  <c r="X157" i="20" s="1"/>
  <c r="X123" i="20" s="1"/>
  <c r="Y86" i="20" s="1"/>
  <c r="AD182" i="20"/>
  <c r="AA182" i="20"/>
  <c r="AE182" i="20"/>
  <c r="AE149" i="20"/>
  <c r="AC149" i="20"/>
  <c r="AB149" i="20"/>
  <c r="X182" i="20"/>
  <c r="X190" i="20" s="1"/>
  <c r="X124" i="20" s="1"/>
  <c r="AD149" i="20"/>
  <c r="AA149" i="20"/>
  <c r="W80" i="20"/>
  <c r="W82" i="20" s="1"/>
  <c r="W88" i="20" s="1"/>
  <c r="W119" i="20"/>
  <c r="V121" i="20"/>
  <c r="Z68" i="20"/>
  <c r="Z67" i="20"/>
  <c r="Z63" i="20"/>
  <c r="Z62" i="20" s="1"/>
  <c r="T98" i="20"/>
  <c r="T84" i="20"/>
  <c r="T90" i="20" s="1"/>
  <c r="Y120" i="20"/>
  <c r="Z81" i="20" s="1"/>
  <c r="Z100" i="20"/>
  <c r="Z102" i="20"/>
  <c r="Z74" i="20"/>
  <c r="X103" i="20"/>
  <c r="AA44" i="20"/>
  <c r="AA42" i="20"/>
  <c r="X112" i="20" l="1"/>
  <c r="AA64" i="20"/>
  <c r="AA45" i="20"/>
  <c r="Y75" i="20"/>
  <c r="Y77" i="20" s="1"/>
  <c r="AA43" i="20"/>
  <c r="AA41" i="20"/>
  <c r="AA71" i="20" s="1"/>
  <c r="Z70" i="20"/>
  <c r="U58" i="21"/>
  <c r="U66" i="21"/>
  <c r="S83" i="21"/>
  <c r="S79" i="21"/>
  <c r="T79" i="21" s="1"/>
  <c r="V51" i="21"/>
  <c r="AA27" i="21"/>
  <c r="AB26" i="21"/>
  <c r="AB77" i="21" s="1"/>
  <c r="Z77" i="21"/>
  <c r="W33" i="21"/>
  <c r="W34" i="21" s="1"/>
  <c r="Y31" i="21"/>
  <c r="Y46" i="21" s="1"/>
  <c r="Y48" i="21" s="1"/>
  <c r="AB24" i="21"/>
  <c r="AB52" i="21"/>
  <c r="AC23" i="21"/>
  <c r="AB53" i="21"/>
  <c r="AC29" i="21"/>
  <c r="AC30" i="21" s="1"/>
  <c r="AE21" i="21"/>
  <c r="AD22" i="21"/>
  <c r="AB32" i="21"/>
  <c r="AB38" i="21" s="1"/>
  <c r="T105" i="20"/>
  <c r="F113" i="20"/>
  <c r="AA101" i="20"/>
  <c r="AA99" i="20"/>
  <c r="X80" i="20"/>
  <c r="X82" i="20" s="1"/>
  <c r="X88" i="20" s="1"/>
  <c r="X119" i="20"/>
  <c r="AB44" i="20"/>
  <c r="AB42" i="20"/>
  <c r="AE150" i="20"/>
  <c r="AE183" i="20"/>
  <c r="AB150" i="20"/>
  <c r="AD183" i="20"/>
  <c r="AA150" i="20"/>
  <c r="Z183" i="20"/>
  <c r="Y183" i="20"/>
  <c r="Y190" i="20" s="1"/>
  <c r="Y124" i="20" s="1"/>
  <c r="AD150" i="20"/>
  <c r="AC150" i="20"/>
  <c r="Y150" i="20"/>
  <c r="Y157" i="20" s="1"/>
  <c r="Y123" i="20" s="1"/>
  <c r="Z86" i="20" s="1"/>
  <c r="AC183" i="20"/>
  <c r="AB183" i="20"/>
  <c r="AA183" i="20"/>
  <c r="Z150" i="20"/>
  <c r="AC40" i="20"/>
  <c r="AA68" i="20"/>
  <c r="AA67" i="20"/>
  <c r="AA63" i="20"/>
  <c r="AA62" i="20" s="1"/>
  <c r="U98" i="20"/>
  <c r="U84" i="20"/>
  <c r="U90" i="20" s="1"/>
  <c r="Z120" i="20"/>
  <c r="AA81" i="20" s="1"/>
  <c r="AA100" i="20"/>
  <c r="AA74" i="20"/>
  <c r="AA102" i="20"/>
  <c r="Y103" i="20"/>
  <c r="AB64" i="20" l="1"/>
  <c r="AB45" i="20"/>
  <c r="AB102" i="20" s="1"/>
  <c r="Z75" i="20"/>
  <c r="Z77" i="20" s="1"/>
  <c r="AB43" i="20"/>
  <c r="AB41" i="20"/>
  <c r="AB71" i="20" s="1"/>
  <c r="AA70" i="20"/>
  <c r="V58" i="21"/>
  <c r="V75" i="21" s="1"/>
  <c r="V83" i="21" s="1"/>
  <c r="V66" i="21"/>
  <c r="W51" i="21"/>
  <c r="AC26" i="21"/>
  <c r="AC77" i="21" s="1"/>
  <c r="AB27" i="21"/>
  <c r="U75" i="21"/>
  <c r="U62" i="21"/>
  <c r="U68" i="21" s="1"/>
  <c r="X33" i="21"/>
  <c r="X34" i="21" s="1"/>
  <c r="Z31" i="21"/>
  <c r="Z46" i="21" s="1"/>
  <c r="Z48" i="21" s="1"/>
  <c r="AD25" i="21"/>
  <c r="AD29" i="21" s="1"/>
  <c r="AC24" i="21"/>
  <c r="AC52" i="21"/>
  <c r="AD23" i="21"/>
  <c r="AC53" i="21"/>
  <c r="AF21" i="21"/>
  <c r="AF22" i="21" s="1"/>
  <c r="AE22" i="21"/>
  <c r="AC32" i="21"/>
  <c r="AC38" i="21" s="1"/>
  <c r="U105" i="20"/>
  <c r="G113" i="20"/>
  <c r="Y112" i="20"/>
  <c r="AB101" i="20"/>
  <c r="AB99" i="20"/>
  <c r="AB67" i="20"/>
  <c r="AB63" i="20"/>
  <c r="AB62" i="20" s="1"/>
  <c r="AB68" i="20"/>
  <c r="V84" i="20"/>
  <c r="V90" i="20" s="1"/>
  <c r="V98" i="20"/>
  <c r="AB74" i="20"/>
  <c r="AB100" i="20"/>
  <c r="AA120" i="20"/>
  <c r="AB81" i="20" s="1"/>
  <c r="AB184" i="20"/>
  <c r="AA184" i="20"/>
  <c r="AB151" i="20"/>
  <c r="AA151" i="20"/>
  <c r="AC151" i="20"/>
  <c r="Z151" i="20"/>
  <c r="Z157" i="20" s="1"/>
  <c r="Z123" i="20" s="1"/>
  <c r="AA86" i="20" s="1"/>
  <c r="AD184" i="20"/>
  <c r="AC184" i="20"/>
  <c r="AE184" i="20"/>
  <c r="Z184" i="20"/>
  <c r="Z190" i="20" s="1"/>
  <c r="Z124" i="20" s="1"/>
  <c r="AE151" i="20"/>
  <c r="AD151" i="20"/>
  <c r="Z103" i="20"/>
  <c r="AD40" i="20"/>
  <c r="Y80" i="20"/>
  <c r="Y82" i="20" s="1"/>
  <c r="Y88" i="20" s="1"/>
  <c r="Y119" i="20"/>
  <c r="AC44" i="20"/>
  <c r="AC42" i="20"/>
  <c r="V62" i="21" l="1"/>
  <c r="V68" i="21" s="1"/>
  <c r="Z112" i="20"/>
  <c r="AC64" i="20"/>
  <c r="AC45" i="20"/>
  <c r="AC102" i="20" s="1"/>
  <c r="AA75" i="20"/>
  <c r="AA77" i="20" s="1"/>
  <c r="AC43" i="20"/>
  <c r="AC41" i="20"/>
  <c r="AC71" i="20" s="1"/>
  <c r="AB70" i="20"/>
  <c r="W58" i="21"/>
  <c r="W75" i="21" s="1"/>
  <c r="W83" i="21" s="1"/>
  <c r="W66" i="21"/>
  <c r="AC27" i="21"/>
  <c r="U83" i="21"/>
  <c r="B84" i="21" s="1"/>
  <c r="U79" i="21"/>
  <c r="X51" i="21"/>
  <c r="X66" i="21" s="1"/>
  <c r="Y33" i="21"/>
  <c r="Y34" i="21" s="1"/>
  <c r="AD30" i="21"/>
  <c r="AD26" i="21" s="1"/>
  <c r="AA31" i="21"/>
  <c r="AA46" i="21" s="1"/>
  <c r="AA48" i="21" s="1"/>
  <c r="AE25" i="21"/>
  <c r="AF25" i="21"/>
  <c r="AD24" i="21"/>
  <c r="AD52" i="21"/>
  <c r="AE23" i="21"/>
  <c r="AD53" i="21"/>
  <c r="V105" i="20"/>
  <c r="H113" i="20"/>
  <c r="AC99" i="20"/>
  <c r="AC101" i="20"/>
  <c r="AF40" i="20"/>
  <c r="AE40" i="20"/>
  <c r="AA103" i="20"/>
  <c r="AD44" i="20"/>
  <c r="AD42" i="20"/>
  <c r="AC152" i="20"/>
  <c r="AE185" i="20"/>
  <c r="AB152" i="20"/>
  <c r="AD185" i="20"/>
  <c r="AB185" i="20"/>
  <c r="AA185" i="20"/>
  <c r="AA190" i="20" s="1"/>
  <c r="AA124" i="20" s="1"/>
  <c r="AA152" i="20"/>
  <c r="AA157" i="20" s="1"/>
  <c r="AA123" i="20" s="1"/>
  <c r="AB86" i="20" s="1"/>
  <c r="AC185" i="20"/>
  <c r="AE152" i="20"/>
  <c r="AD152" i="20"/>
  <c r="AC67" i="20"/>
  <c r="AC63" i="20"/>
  <c r="AC62" i="20" s="1"/>
  <c r="AC68" i="20"/>
  <c r="AB120" i="20"/>
  <c r="AC81" i="20" s="1"/>
  <c r="AC100" i="20"/>
  <c r="AC74" i="20"/>
  <c r="W84" i="20"/>
  <c r="W90" i="20" s="1"/>
  <c r="W98" i="20"/>
  <c r="Z80" i="20"/>
  <c r="Z82" i="20" s="1"/>
  <c r="Z88" i="20" s="1"/>
  <c r="Z119" i="20"/>
  <c r="W62" i="21" l="1"/>
  <c r="W68" i="21" s="1"/>
  <c r="AD27" i="21"/>
  <c r="AD64" i="20"/>
  <c r="AD45" i="20"/>
  <c r="AA112" i="20"/>
  <c r="AB75" i="20"/>
  <c r="AB77" i="20" s="1"/>
  <c r="AD43" i="20"/>
  <c r="AD41" i="20"/>
  <c r="AD71" i="20" s="1"/>
  <c r="AC70" i="20"/>
  <c r="X58" i="21"/>
  <c r="X75" i="21" s="1"/>
  <c r="X83" i="21" s="1"/>
  <c r="V79" i="21"/>
  <c r="Y51" i="21"/>
  <c r="AD32" i="21"/>
  <c r="AD38" i="21" s="1"/>
  <c r="AD77" i="21"/>
  <c r="Z33" i="21"/>
  <c r="Z34" i="21" s="1"/>
  <c r="AB31" i="21"/>
  <c r="AB46" i="21" s="1"/>
  <c r="AB48" i="21" s="1"/>
  <c r="AE24" i="21"/>
  <c r="AE52" i="21"/>
  <c r="AF23" i="21"/>
  <c r="AE53" i="21"/>
  <c r="AF29" i="21"/>
  <c r="AF30" i="21" s="1"/>
  <c r="AF26" i="21" s="1"/>
  <c r="AE29" i="21"/>
  <c r="AE30" i="21" s="1"/>
  <c r="V111" i="20"/>
  <c r="W105" i="20"/>
  <c r="I113" i="20"/>
  <c r="AD99" i="20"/>
  <c r="AD101" i="20"/>
  <c r="AE186" i="20"/>
  <c r="AB153" i="20"/>
  <c r="AB157" i="20" s="1"/>
  <c r="AB123" i="20" s="1"/>
  <c r="AC86" i="20" s="1"/>
  <c r="AD186" i="20"/>
  <c r="AB186" i="20"/>
  <c r="AB190" i="20" s="1"/>
  <c r="AB124" i="20" s="1"/>
  <c r="AC186" i="20"/>
  <c r="AE153" i="20"/>
  <c r="AD153" i="20"/>
  <c r="AC153" i="20"/>
  <c r="AD63" i="20"/>
  <c r="AD67" i="20"/>
  <c r="AD68" i="20"/>
  <c r="AB103" i="20"/>
  <c r="AA80" i="20"/>
  <c r="AA82" i="20" s="1"/>
  <c r="AA88" i="20" s="1"/>
  <c r="AA119" i="20"/>
  <c r="AC120" i="20"/>
  <c r="AD81" i="20" s="1"/>
  <c r="AD100" i="20"/>
  <c r="AD102" i="20"/>
  <c r="AD74" i="20"/>
  <c r="X84" i="20"/>
  <c r="X90" i="20" s="1"/>
  <c r="X98" i="20"/>
  <c r="AE42" i="20"/>
  <c r="AE44" i="20"/>
  <c r="AF42" i="20"/>
  <c r="AF44" i="20"/>
  <c r="AD62" i="20" l="1"/>
  <c r="X62" i="21"/>
  <c r="X68" i="21" s="1"/>
  <c r="AF64" i="20"/>
  <c r="AF45" i="20"/>
  <c r="AE64" i="20"/>
  <c r="AE45" i="20"/>
  <c r="AE102" i="20" s="1"/>
  <c r="AC75" i="20"/>
  <c r="AB112" i="20"/>
  <c r="AE43" i="20"/>
  <c r="AC77" i="20"/>
  <c r="AE41" i="20"/>
  <c r="AE71" i="20" s="1"/>
  <c r="AD70" i="20"/>
  <c r="Y58" i="21"/>
  <c r="Y62" i="21" s="1"/>
  <c r="Y68" i="21" s="1"/>
  <c r="Y66" i="21"/>
  <c r="AE26" i="21"/>
  <c r="AE27" i="21" s="1"/>
  <c r="AF27" i="21" s="1"/>
  <c r="W79" i="21"/>
  <c r="Z51" i="21"/>
  <c r="AF32" i="21"/>
  <c r="AF38" i="21" s="1"/>
  <c r="AF77" i="21"/>
  <c r="AA33" i="21"/>
  <c r="AA34" i="21" s="1"/>
  <c r="AC31" i="21"/>
  <c r="AC46" i="21" s="1"/>
  <c r="AC48" i="21" s="1"/>
  <c r="AF52" i="21"/>
  <c r="AF24" i="21"/>
  <c r="AF53" i="21"/>
  <c r="AE32" i="21"/>
  <c r="AE38" i="21" s="1"/>
  <c r="X105" i="20"/>
  <c r="J113" i="20"/>
  <c r="AE99" i="20"/>
  <c r="AE101" i="20"/>
  <c r="AF99" i="20"/>
  <c r="AF101" i="20"/>
  <c r="Y98" i="20"/>
  <c r="Y84" i="20"/>
  <c r="Y90" i="20" s="1"/>
  <c r="AB80" i="20"/>
  <c r="AB82" i="20" s="1"/>
  <c r="AB88" i="20" s="1"/>
  <c r="AB119" i="20"/>
  <c r="AC103" i="20"/>
  <c r="AE100" i="20"/>
  <c r="AD120" i="20"/>
  <c r="AE81" i="20" s="1"/>
  <c r="AE74" i="20"/>
  <c r="AF74" i="20" s="1"/>
  <c r="AE63" i="20"/>
  <c r="AE67" i="20"/>
  <c r="AE68" i="20"/>
  <c r="AF68" i="20" s="1"/>
  <c r="AF100" i="20"/>
  <c r="AF102" i="20"/>
  <c r="AE154" i="20"/>
  <c r="AD154" i="20"/>
  <c r="AC187" i="20"/>
  <c r="AC190" i="20" s="1"/>
  <c r="AC124" i="20" s="1"/>
  <c r="AD187" i="20"/>
  <c r="AC154" i="20"/>
  <c r="AC157" i="20" s="1"/>
  <c r="AC123" i="20" s="1"/>
  <c r="AD86" i="20" s="1"/>
  <c r="AE187" i="20"/>
  <c r="AE62" i="20" l="1"/>
  <c r="Y75" i="21"/>
  <c r="AD75" i="20"/>
  <c r="AD77" i="20" s="1"/>
  <c r="AE70" i="20"/>
  <c r="AE75" i="20" s="1"/>
  <c r="Z58" i="21"/>
  <c r="Z66" i="21"/>
  <c r="AA51" i="21"/>
  <c r="AE77" i="21"/>
  <c r="Z75" i="21"/>
  <c r="Z62" i="21"/>
  <c r="Z68" i="21" s="1"/>
  <c r="X79" i="21"/>
  <c r="Y83" i="21"/>
  <c r="AB33" i="21"/>
  <c r="AB34" i="21" s="1"/>
  <c r="AD31" i="21"/>
  <c r="AD46" i="21" s="1"/>
  <c r="AD48" i="21" s="1"/>
  <c r="Y105" i="20"/>
  <c r="K113" i="20"/>
  <c r="AC112" i="20"/>
  <c r="AF67" i="20"/>
  <c r="AF75" i="20" s="1"/>
  <c r="AE120" i="20"/>
  <c r="AF81" i="20" s="1"/>
  <c r="AD103" i="20"/>
  <c r="Z84" i="20"/>
  <c r="Z90" i="20" s="1"/>
  <c r="Z98" i="20"/>
  <c r="AC80" i="20"/>
  <c r="AC82" i="20" s="1"/>
  <c r="AC88" i="20" s="1"/>
  <c r="AC119" i="20"/>
  <c r="AF63" i="20"/>
  <c r="AF62" i="20" s="1"/>
  <c r="AE155" i="20"/>
  <c r="AD188" i="20"/>
  <c r="AD190" i="20" s="1"/>
  <c r="AD124" i="20" s="1"/>
  <c r="AD155" i="20"/>
  <c r="AD157" i="20" s="1"/>
  <c r="AD123" i="20" s="1"/>
  <c r="AE86" i="20" s="1"/>
  <c r="AE188" i="20"/>
  <c r="AE156" i="20"/>
  <c r="AE189" i="20"/>
  <c r="AE77" i="20" l="1"/>
  <c r="AD112" i="20"/>
  <c r="AF77" i="20"/>
  <c r="AA58" i="21"/>
  <c r="AA66" i="21"/>
  <c r="AA75" i="21"/>
  <c r="AA83" i="21" s="1"/>
  <c r="AB51" i="21"/>
  <c r="Y79" i="21"/>
  <c r="Z79" i="21" s="1"/>
  <c r="AA62" i="21"/>
  <c r="AA68" i="21" s="1"/>
  <c r="Z83" i="21"/>
  <c r="AC33" i="21"/>
  <c r="AC34" i="21" s="1"/>
  <c r="AE31" i="21"/>
  <c r="AE46" i="21" s="1"/>
  <c r="AE48" i="21" s="1"/>
  <c r="Z105" i="20"/>
  <c r="L113" i="20"/>
  <c r="AE157" i="20"/>
  <c r="AE123" i="20" s="1"/>
  <c r="AF86" i="20" s="1"/>
  <c r="AD80" i="20"/>
  <c r="AD82" i="20" s="1"/>
  <c r="AD88" i="20" s="1"/>
  <c r="AD119" i="20"/>
  <c r="AE103" i="20"/>
  <c r="AA98" i="20"/>
  <c r="AA84" i="20"/>
  <c r="AA90" i="20" s="1"/>
  <c r="AE190" i="20"/>
  <c r="AE124" i="20" s="1"/>
  <c r="AE112" i="20" l="1"/>
  <c r="AB58" i="21"/>
  <c r="AB66" i="21"/>
  <c r="AC51" i="21"/>
  <c r="AA79" i="21"/>
  <c r="AB62" i="21"/>
  <c r="AB68" i="21" s="1"/>
  <c r="AB75" i="21"/>
  <c r="AB83" i="21" s="1"/>
  <c r="AD33" i="21"/>
  <c r="AF31" i="21"/>
  <c r="AA105" i="20"/>
  <c r="M113" i="20"/>
  <c r="AF103" i="20"/>
  <c r="AF112" i="20" s="1"/>
  <c r="AE80" i="20"/>
  <c r="AE82" i="20" s="1"/>
  <c r="AE88" i="20" s="1"/>
  <c r="AE119" i="20"/>
  <c r="AF80" i="20" s="1"/>
  <c r="AF82" i="20" s="1"/>
  <c r="AF88" i="20" s="1"/>
  <c r="AB98" i="20"/>
  <c r="AB84" i="20"/>
  <c r="AB90" i="20" s="1"/>
  <c r="AB79" i="21" l="1"/>
  <c r="AD51" i="21"/>
  <c r="AD66" i="21" s="1"/>
  <c r="AD34" i="21"/>
  <c r="AC58" i="21"/>
  <c r="AC62" i="21" s="1"/>
  <c r="AC68" i="21" s="1"/>
  <c r="AC66" i="21"/>
  <c r="AC75" i="21"/>
  <c r="AC83" i="21" s="1"/>
  <c r="AE33" i="21"/>
  <c r="AE34" i="21" s="1"/>
  <c r="AE51" i="21"/>
  <c r="AE66" i="21" s="1"/>
  <c r="AF46" i="21"/>
  <c r="AF48" i="21" s="1"/>
  <c r="AB105" i="20"/>
  <c r="N113" i="20"/>
  <c r="AC84" i="20"/>
  <c r="AC90" i="20" s="1"/>
  <c r="AC98" i="20"/>
  <c r="AD58" i="21" l="1"/>
  <c r="AD75" i="21" s="1"/>
  <c r="AD83" i="21" s="1"/>
  <c r="AC79" i="21"/>
  <c r="AE58" i="21"/>
  <c r="AF33" i="21"/>
  <c r="AF34" i="21" s="1"/>
  <c r="AD62" i="21"/>
  <c r="AD68" i="21" s="1"/>
  <c r="AD79" i="21"/>
  <c r="AF51" i="21"/>
  <c r="AF66" i="21" s="1"/>
  <c r="AC105" i="20"/>
  <c r="O113" i="20"/>
  <c r="AD84" i="20"/>
  <c r="AD90" i="20" s="1"/>
  <c r="AD98" i="20"/>
  <c r="AF58" i="21" l="1"/>
  <c r="AE62" i="21"/>
  <c r="AE68" i="21" s="1"/>
  <c r="AE75" i="21"/>
  <c r="AE83" i="21" s="1"/>
  <c r="AF75" i="21"/>
  <c r="AF83" i="21" s="1"/>
  <c r="AD105" i="20"/>
  <c r="P113" i="20"/>
  <c r="AE98" i="20"/>
  <c r="AE84" i="20"/>
  <c r="AE90" i="20" s="1"/>
  <c r="AE79" i="21" l="1"/>
  <c r="AF79" i="21" s="1"/>
  <c r="AF62" i="21"/>
  <c r="AF68" i="21" s="1"/>
  <c r="AF80" i="21" s="1"/>
  <c r="AE105" i="20"/>
  <c r="AF98" i="20"/>
  <c r="AF84" i="20"/>
  <c r="AF90" i="20" s="1"/>
  <c r="AF105"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Nicolas</author>
  </authors>
  <commentList>
    <comment ref="H13" authorId="0" shapeId="0" xr:uid="{C535FEDE-E74B-4C90-8D79-04AEF87C304A}">
      <text>
        <r>
          <rPr>
            <b/>
            <sz val="9"/>
            <color indexed="81"/>
            <rFont val="Tahoma"/>
            <family val="2"/>
          </rPr>
          <t>Nicolas:</t>
        </r>
        <r>
          <rPr>
            <sz val="9"/>
            <color indexed="81"/>
            <rFont val="Tahoma"/>
            <family val="2"/>
          </rPr>
          <t xml:space="preserve">
On considère qu'une part du travail est réalisée en interne (le dev à minima). Comptablement, dans le modèle, l'investissement est compté comme une livraison à soi-même, qui rentre en recette à la mise en service, et en charge amortie sur 20 ans. Cet invest fait partie du plan de financement.</t>
        </r>
      </text>
    </comment>
    <comment ref="B14" authorId="0" shapeId="0" xr:uid="{1EE0E4C9-D7A4-44AC-A4CD-DCA33C7B6066}">
      <text>
        <r>
          <rPr>
            <b/>
            <sz val="9"/>
            <color indexed="81"/>
            <rFont val="Tahoma"/>
            <family val="2"/>
          </rPr>
          <t>Nicolas:</t>
        </r>
        <r>
          <rPr>
            <sz val="9"/>
            <color indexed="81"/>
            <rFont val="Tahoma"/>
            <family val="2"/>
          </rPr>
          <t xml:space="preserve">
Dans les ellules masquées, on voit que cela joue sur les TRI de l'OETC et du bénéficiaire (pour cela, ne simuler qu'un projet en année 1).</t>
        </r>
      </text>
    </comment>
  </commentList>
</comments>
</file>

<file path=xl/sharedStrings.xml><?xml version="1.0" encoding="utf-8"?>
<sst xmlns="http://schemas.openxmlformats.org/spreadsheetml/2006/main" count="433" uniqueCount="222">
  <si>
    <t>TOTAL</t>
  </si>
  <si>
    <t>Autres</t>
  </si>
  <si>
    <t>Assurance</t>
  </si>
  <si>
    <t>P2</t>
  </si>
  <si>
    <t>Compte d'exploitation prévisionnel</t>
  </si>
  <si>
    <t>RECETTES</t>
  </si>
  <si>
    <t>TOTAL CHIFFRE D'AFFAIRES</t>
  </si>
  <si>
    <t>CHARGES</t>
  </si>
  <si>
    <t>EXCEDENT BRUT D'EXPLOITATION</t>
  </si>
  <si>
    <t>Dotation aux amortissements</t>
  </si>
  <si>
    <t>TOTAL DOTATIONS AUX AMO</t>
  </si>
  <si>
    <t>RESULTAT D'EXPLOITATION</t>
  </si>
  <si>
    <t>TOTAL CHARGES</t>
  </si>
  <si>
    <t>RESULTAT COURANT AVANT IMPOT</t>
  </si>
  <si>
    <t>Trésorerie</t>
  </si>
  <si>
    <t>EBE</t>
  </si>
  <si>
    <t>Investissements et charges financières</t>
  </si>
  <si>
    <t>Subventions d'invest</t>
  </si>
  <si>
    <t>Capital (fonds propres)</t>
  </si>
  <si>
    <t>Emprunt</t>
  </si>
  <si>
    <t>Impôts</t>
  </si>
  <si>
    <t>Solde trésorerie</t>
  </si>
  <si>
    <t>Le solde de tréso final doit être égal aux résultats cumulés - le capital</t>
  </si>
  <si>
    <t>100 kWc</t>
  </si>
  <si>
    <t>120 kW</t>
  </si>
  <si>
    <t>230 kW</t>
  </si>
  <si>
    <t>Vente de chaleur</t>
  </si>
  <si>
    <t>TOTAL installé</t>
  </si>
  <si>
    <t>PROD estimée</t>
  </si>
  <si>
    <t>Taux de  charge PV (hepp)</t>
  </si>
  <si>
    <t>Taux de charge TH (hepp)</t>
  </si>
  <si>
    <t>Tarif vente chaleur (€HT/MWh)</t>
  </si>
  <si>
    <t>Rendement réseau</t>
  </si>
  <si>
    <t>Rendement chaudière</t>
  </si>
  <si>
    <t>Ratio conso élec (kWh élec / kWh prod)</t>
  </si>
  <si>
    <t>Investissement</t>
  </si>
  <si>
    <t>Sous-total OPEX</t>
  </si>
  <si>
    <t>Taux sub TH</t>
  </si>
  <si>
    <t>Investissements TH</t>
  </si>
  <si>
    <t>Aides TH</t>
  </si>
  <si>
    <t>Durée AMO</t>
  </si>
  <si>
    <t>Projets PV</t>
  </si>
  <si>
    <t>Projets TH</t>
  </si>
  <si>
    <t>Durée emprunt (ans)</t>
  </si>
  <si>
    <t>Taux d'emprunt</t>
  </si>
  <si>
    <t>Cumul PV int</t>
  </si>
  <si>
    <t>Cumul PV princ</t>
  </si>
  <si>
    <t>Cumul TH int</t>
  </si>
  <si>
    <t>Cumul TH princ</t>
  </si>
  <si>
    <t>Annuité emprunt PV</t>
  </si>
  <si>
    <t>Annuité emprunt TH</t>
  </si>
  <si>
    <t>DSCR 15 ans glissant</t>
  </si>
  <si>
    <t>Apport en K par les bénéficiaires</t>
  </si>
  <si>
    <t>Gearing (couvrture du besoin par l'emprunt)</t>
  </si>
  <si>
    <t>TRI 20 ans</t>
  </si>
  <si>
    <t>Flux financier pour les projets PV d'une année</t>
  </si>
  <si>
    <t>Flux financier pour les projets TH d'une année</t>
  </si>
  <si>
    <t>Intérêts PV</t>
  </si>
  <si>
    <t>Capital PV</t>
  </si>
  <si>
    <t>Intérêts TH</t>
  </si>
  <si>
    <t>Capital TH</t>
  </si>
  <si>
    <t>TRI</t>
  </si>
  <si>
    <t>somme/an TH princ</t>
  </si>
  <si>
    <t>somme/an TH int</t>
  </si>
  <si>
    <t>Investissements</t>
  </si>
  <si>
    <t>DSCR annuel (EBE/dette)</t>
  </si>
  <si>
    <t>Détails Intérêts TH</t>
  </si>
  <si>
    <t>Détails Capital TH</t>
  </si>
  <si>
    <t>Loyer ACI</t>
  </si>
  <si>
    <t>Rémunération PMO ACC</t>
  </si>
  <si>
    <t>ACC</t>
  </si>
  <si>
    <t>Rémunération PMO</t>
  </si>
  <si>
    <t>TAC ACI moyen</t>
  </si>
  <si>
    <t>TAC ACC moyen, sur le surplus</t>
  </si>
  <si>
    <t>ACI</t>
  </si>
  <si>
    <t>Surplus</t>
  </si>
  <si>
    <t>Vente en ACC</t>
  </si>
  <si>
    <t>Economie pour bénéficiaire - ACI</t>
  </si>
  <si>
    <t>Logiciel</t>
  </si>
  <si>
    <t>Cumulé</t>
  </si>
  <si>
    <t>Frais divers (com', réception, déplacements)</t>
  </si>
  <si>
    <t>Charge de personnel</t>
  </si>
  <si>
    <t>Coût personnel superbrut annuel</t>
  </si>
  <si>
    <t>Nombre de jours annuels fixes</t>
  </si>
  <si>
    <t>Nombre opérations</t>
  </si>
  <si>
    <t>Nombre participants par tranche de 100 MWh</t>
  </si>
  <si>
    <t>Cumul ACC</t>
  </si>
  <si>
    <t>Nombre jours / an / participants</t>
  </si>
  <si>
    <t>Nombre jours / an / opération</t>
  </si>
  <si>
    <t>Nombre jours travail</t>
  </si>
  <si>
    <t>ETP</t>
  </si>
  <si>
    <t>Productivité</t>
  </si>
  <si>
    <t>Charges de structure</t>
  </si>
  <si>
    <t>Charge de structure</t>
  </si>
  <si>
    <t>Prise de parts par participant</t>
  </si>
  <si>
    <t>Nombre participants - cumul</t>
  </si>
  <si>
    <t>Nombre participants - année</t>
  </si>
  <si>
    <t>Flux</t>
  </si>
  <si>
    <t>TRI projet 20 ans</t>
  </si>
  <si>
    <t>PROD cumulée</t>
  </si>
  <si>
    <t>Revente surplus</t>
  </si>
  <si>
    <t>Loyer</t>
  </si>
  <si>
    <t>Reste</t>
  </si>
  <si>
    <t>Entretien-Maintenance</t>
  </si>
  <si>
    <t>DOTATIONS AUX AMO</t>
  </si>
  <si>
    <t>Cash flow bénéficiaire</t>
  </si>
  <si>
    <t>Capital de départ</t>
  </si>
  <si>
    <t>Gearing (couverture du besoin par l'emprunt)</t>
  </si>
  <si>
    <t>Apports bénéficiaire</t>
  </si>
  <si>
    <t>TRI bénéficiaire</t>
  </si>
  <si>
    <t>Capital départ</t>
  </si>
  <si>
    <t>Vente élec</t>
  </si>
  <si>
    <t>Loyer versé, par projet</t>
  </si>
  <si>
    <t>Prestation</t>
  </si>
  <si>
    <t>Coût jour prestation</t>
  </si>
  <si>
    <t>Valorisation dev</t>
  </si>
  <si>
    <t>DOTATION AMORTISSEMENT</t>
  </si>
  <si>
    <t>CHARGES d'EXPLOITATION</t>
  </si>
  <si>
    <t>Durée d'amortissement (années)</t>
  </si>
  <si>
    <t>Investissement (dev) ACC en année 1</t>
  </si>
  <si>
    <t>Taille max une opération (kWc)</t>
  </si>
  <si>
    <t>TAC ACI moyen sur les opérations</t>
  </si>
  <si>
    <t>Tarif de vente en ACC (hors TURPE)</t>
  </si>
  <si>
    <r>
      <t xml:space="preserve">Type de modèle  : </t>
    </r>
    <r>
      <rPr>
        <b/>
        <sz val="10"/>
        <rFont val="Kanit Light"/>
      </rPr>
      <t>dev</t>
    </r>
  </si>
  <si>
    <r>
      <t xml:space="preserve">Type de modèle : </t>
    </r>
    <r>
      <rPr>
        <b/>
        <sz val="10"/>
        <rFont val="Kanit Light"/>
      </rPr>
      <t>exploitation</t>
    </r>
  </si>
  <si>
    <t>P2 : exploitation courante</t>
  </si>
  <si>
    <t>P3 : gros entretien et renouvellement</t>
  </si>
  <si>
    <t>CHARGES FINANCIERES</t>
  </si>
  <si>
    <t>OPEX</t>
  </si>
  <si>
    <t>CA</t>
  </si>
  <si>
    <t>P2+P3</t>
  </si>
  <si>
    <t>CA - OPEX</t>
  </si>
  <si>
    <t>EBE - AMO</t>
  </si>
  <si>
    <t>Rexploit - FIN</t>
  </si>
  <si>
    <t>Entretien-Maintenance (externe)</t>
  </si>
  <si>
    <t>Développement</t>
  </si>
  <si>
    <t>Développement internalisé</t>
  </si>
  <si>
    <t>Combustible</t>
  </si>
  <si>
    <t>Electricité</t>
  </si>
  <si>
    <t>Gros entretien et renouvellement</t>
  </si>
  <si>
    <t xml:space="preserve">Arrêt dev au bout de </t>
  </si>
  <si>
    <t>Arrêt dev (passage en mode rente / exploit')</t>
  </si>
  <si>
    <t xml:space="preserve">Internalisation en année : </t>
  </si>
  <si>
    <t>Les messages : conditiosn de viabilité, risques</t>
  </si>
  <si>
    <t>Modèle expansionniste</t>
  </si>
  <si>
    <t>Les activités connexes</t>
  </si>
  <si>
    <t>36 kWc</t>
  </si>
  <si>
    <t>TAC ACC moyen</t>
  </si>
  <si>
    <t>Surplus du surplus</t>
  </si>
  <si>
    <t>Valorisation</t>
  </si>
  <si>
    <t>Valorisation surplus</t>
  </si>
  <si>
    <t>Vente ACC</t>
  </si>
  <si>
    <t>Dont internalisé</t>
  </si>
  <si>
    <t>Vente surplus</t>
  </si>
  <si>
    <t>Temps de travail</t>
  </si>
  <si>
    <t>Dev</t>
  </si>
  <si>
    <t>Gestion ACC</t>
  </si>
  <si>
    <t>Suivi exploitation</t>
  </si>
  <si>
    <t>Flux financier bénéficiaire ACI</t>
  </si>
  <si>
    <t>TRI bénéficiaire ACI</t>
  </si>
  <si>
    <t>Reste à financer</t>
  </si>
  <si>
    <t>Temps de développement d'un projet</t>
  </si>
  <si>
    <t>Taux de succès</t>
  </si>
  <si>
    <t>Nombre de jours à imputer par projet</t>
  </si>
  <si>
    <t>Nombre de jours travaillés par an</t>
  </si>
  <si>
    <t>Nombre de jours effecifs</t>
  </si>
  <si>
    <t>Coût moyen pondéré annuel de l'élec HTVA et hors parts fixes</t>
  </si>
  <si>
    <t>Flux OETC</t>
  </si>
  <si>
    <t>Limite</t>
  </si>
  <si>
    <t>Tarifs ACC</t>
  </si>
  <si>
    <t>Partage de la valeur - part revenant au producteur sur ACI</t>
  </si>
  <si>
    <t>Paramètres RH</t>
  </si>
  <si>
    <t>Paramètres ACC</t>
  </si>
  <si>
    <t>Paramètres technico-économiques PV - ACI</t>
  </si>
  <si>
    <t>Paramètres financiers</t>
  </si>
  <si>
    <t>Rythme de développement des projets PV</t>
  </si>
  <si>
    <t>Tarif en AO CRE</t>
  </si>
  <si>
    <t>Suivi d'exploit</t>
  </si>
  <si>
    <t>Flux bénéficiaire</t>
  </si>
  <si>
    <t>Cherge externe suivi expl</t>
  </si>
  <si>
    <t>200 kWc, ACI</t>
  </si>
  <si>
    <t>Part loyer</t>
  </si>
  <si>
    <t>Part des invest valorisée en interne</t>
  </si>
  <si>
    <t>Internaliser (1 si oui)</t>
  </si>
  <si>
    <t>Développement des projets PV, valorisés en ACI et ACC</t>
  </si>
  <si>
    <t>VAN</t>
  </si>
  <si>
    <t>Nombre participants par tranche de 10 MWh</t>
  </si>
  <si>
    <t>Tarif AO CRE</t>
  </si>
  <si>
    <t>Loyer versé</t>
  </si>
  <si>
    <t>Vente d'électricité</t>
  </si>
  <si>
    <t>Prise de parts par bénéficiaire - ACI</t>
  </si>
  <si>
    <t>Paramètres technico-économiques PV</t>
  </si>
  <si>
    <t>nombre projets cumulé</t>
  </si>
  <si>
    <t>Nombre projets cumulé</t>
  </si>
  <si>
    <t>Flux projet 120 kW</t>
  </si>
  <si>
    <t>Flux projet 230 kW</t>
  </si>
  <si>
    <t>Flux financier projet</t>
  </si>
  <si>
    <t>Développement des projets PV, valorisés en AO CRE</t>
  </si>
  <si>
    <t>Prise de parts par bénéficiaire (proprio foncier)</t>
  </si>
  <si>
    <t>Paramètres économiques</t>
  </si>
  <si>
    <t>Paramètres techniques</t>
  </si>
  <si>
    <t>Gearing (couverture du besoin par l'emprunt et CCA)</t>
  </si>
  <si>
    <t>TRI = 10%</t>
  </si>
  <si>
    <t>Projet type : tiers-investissement sur 36 ou 100 kWc pour projet ACI + ACC éventuelle.</t>
  </si>
  <si>
    <t>Recettes = loyer versé par bénéficiaire ACI + vente éventuelle ACC + surplus EDF OA</t>
  </si>
  <si>
    <t>Charges = 1 poste salarié, quelques charges de structure diverses</t>
  </si>
  <si>
    <t>Nombre jours de travail / an / participants</t>
  </si>
  <si>
    <t>Nombre jours / an pour gérer ACC</t>
  </si>
  <si>
    <t>Préconisations : tester ACI seule, puis rajouter ACC. Faire varier hypothèses de financement (gearing, prise de parts des bénéficiaires). Faire varier hypothèses RH.</t>
  </si>
  <si>
    <t>Ce tableur est un modèle simplifié permettant de discuter des conditions de viabilité d'un modèle économique reposant sur du salariat pour le développement des projets EnR et leur suivi d'exploitation. Pourquoi ce choix? Parce que le dénominateur de l'essentiel des OETC employant au moins une personne de manière pérenne correspond à ce type de profil.
Lecture des cases : les cases en vert sont des paramètres, modifiables. En jaune : des résultats.
Principe : faire varier les paramètres (encadré de rouge, ceux qui sont le plus influants, ou qui ont été présentés lors des Rencontres de l'énergies citoyenne de Redon - 2026), observer les graphiques et discuter des conditions de viabilité (tant sur le plan de la charge RH que de l'équilibre économique).
Pleins de bonifications possibles : paramétrer l'arrivée d'une seconde personne, affiner les modèles de charges de structure, ... Mais là l'objectif premier était de mettre en lumière les ordres de grandeur de stratégie de développement permettant de viabiliser (ou pas) au moins un poste.
Cette calculette a été développé par Nicolas Lepin (Cosmos énergies) pour le compte d'Energie Partagée, avec l'appui de Louise Balmer (Coopawatt) et Bérengère Même (EPA), en lien au programme OETC. Réalisé assez rapidement : probablement des erreurs/bugs. Règle de propriété : CC BY-SA. N'hésitez pas à bonifier.</t>
  </si>
  <si>
    <t>Projet type : tiers-investissement sur 200 kWc pour projet AO CRE simplifié</t>
  </si>
  <si>
    <t>Recettes = vente élec AO CRE</t>
  </si>
  <si>
    <t>Temps de dev projet : 20j, avec taux de succès 50%. Productivité 70%.</t>
  </si>
  <si>
    <t>Temps de dev projet : 10j, avec taux de succès 50%. Productivité 70%.</t>
  </si>
  <si>
    <t>Préco : faire varier rythme de dev, paramètres financiers et valorisation en AO.</t>
  </si>
  <si>
    <t>Développement des projets thermiques (ici, bois-énergie), valorisés en vente de chaleur</t>
  </si>
  <si>
    <t>Projet type : tiers-investissement sur 120 ou 230 kW</t>
  </si>
  <si>
    <t>Recettes = vente chaleur (et subventions à l’investissement, hypothèse 65%)</t>
  </si>
  <si>
    <t>Charges = 1 poste salarié, quelques charges de structure diverses, combustible, entretien-maintenance, …</t>
  </si>
  <si>
    <t>Temps de dev projet : 25j, avec taux de succès 80%. Productivité 70%.</t>
  </si>
  <si>
    <t>Capital départ = 200 k€</t>
  </si>
  <si>
    <t>Préco : faire varier tarif de vente, paramètres techniques pour voir la sensibilité au prix de la chaleur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</si>
</sst>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0\ &quot;€&quot;;[Red]\-#,##0\ &quot;€&quot;"/>
    <numFmt numFmtId="165" formatCode="#,##0.00\ &quot;€&quot;;[Red]\-#,##0.00\ &quot;€&quot;"/>
    <numFmt numFmtId="166" formatCode="_-* #,##0.00\ &quot;€&quot;_-;\-* #,##0.00\ &quot;€&quot;_-;_-* &quot;-&quot;??\ &quot;€&quot;_-;_-@_-"/>
    <numFmt numFmtId="167" formatCode="_(&quot;€&quot;* #,##0.00_);_(&quot;€&quot;* \(#,##0.00\);_(&quot;€&quot;* &quot;-&quot;??_);_(@_)"/>
    <numFmt numFmtId="168" formatCode="_-* #,##0\ &quot;€&quot;_-;\-* #,##0\ &quot;€&quot;_-;_-* &quot;-&quot;??\ &quot;€&quot;_-;_-@_-"/>
    <numFmt numFmtId="169" formatCode="0.0%"/>
    <numFmt numFmtId="170" formatCode="#,##0\ &quot;€&quot;"/>
    <numFmt numFmtId="171" formatCode="0&quot; €/kW&quot;"/>
    <numFmt numFmtId="172" formatCode="0&quot; €/projet&quot;"/>
    <numFmt numFmtId="173" formatCode="0&quot; €HT/MWh&quot;"/>
    <numFmt numFmtId="174" formatCode="0&quot; MWh&quot;"/>
    <numFmt numFmtId="175" formatCode="0%&quot; CAPEX&quot;"/>
    <numFmt numFmtId="176" formatCode="0.0%&quot; CAPEX&quot;"/>
    <numFmt numFmtId="177" formatCode="0&quot; kWc&quot;"/>
    <numFmt numFmtId="178" formatCode="0&quot; j/an&quot;"/>
    <numFmt numFmtId="179" formatCode="0&quot; €HT/MWh PCI&quot;"/>
    <numFmt numFmtId="180" formatCode="0&quot; ans&quot;"/>
  </numFmts>
  <fonts count="22">
    <font>
      <sz val="11"/>
      <color theme="1"/>
      <name val="Calibri"/>
      <family val="2"/>
      <scheme val="minor"/>
    </font>
    <font>
      <sz val="11"/>
      <color theme="1"/>
      <name val="Calibri"/>
      <family val="2"/>
      <scheme val="minor"/>
    </font>
    <font>
      <sz val="10"/>
      <name val="Geneva"/>
      <family val="2"/>
    </font>
    <font>
      <sz val="10"/>
      <name val="Kanit Light"/>
    </font>
    <font>
      <b/>
      <sz val="10"/>
      <name val="Kanit Light"/>
    </font>
    <font>
      <b/>
      <sz val="9"/>
      <name val="Kanit Light"/>
    </font>
    <font>
      <sz val="9"/>
      <name val="Kanit Light"/>
    </font>
    <font>
      <sz val="9"/>
      <color theme="1"/>
      <name val="Kanit Light"/>
    </font>
    <font>
      <sz val="10"/>
      <color theme="1"/>
      <name val="Kanit Light"/>
    </font>
    <font>
      <sz val="10"/>
      <color rgb="FFFF0000"/>
      <name val="Kanit Light"/>
    </font>
    <font>
      <sz val="12"/>
      <name val="Kanit Black"/>
    </font>
    <font>
      <sz val="9"/>
      <color theme="0" tint="-0.499984740745262"/>
      <name val="Kanit Light"/>
    </font>
    <font>
      <b/>
      <u/>
      <sz val="10"/>
      <name val="Kanit Light"/>
    </font>
    <font>
      <i/>
      <sz val="8"/>
      <color rgb="FF0070C0"/>
      <name val="Kanit Light"/>
    </font>
    <font>
      <sz val="10"/>
      <color theme="0" tint="-0.499984740745262"/>
      <name val="Kanit Light"/>
    </font>
    <font>
      <b/>
      <sz val="9"/>
      <color rgb="FFFF0000"/>
      <name val="Kanit Light"/>
    </font>
    <font>
      <i/>
      <sz val="9"/>
      <color theme="0" tint="-0.499984740745262"/>
      <name val="Kanit Light"/>
    </font>
    <font>
      <b/>
      <sz val="12"/>
      <name val="Sora"/>
    </font>
    <font>
      <u/>
      <sz val="12"/>
      <name val="Sora bold"/>
    </font>
    <font>
      <sz val="8"/>
      <color theme="0" tint="-0.499984740745262"/>
      <name val="Kanit Light"/>
    </font>
    <font>
      <sz val="9"/>
      <color indexed="81"/>
      <name val="Tahoma"/>
      <family val="2"/>
    </font>
    <font>
      <b/>
      <sz val="9"/>
      <color indexed="81"/>
      <name val="Tahoma"/>
      <family val="2"/>
    </font>
  </fonts>
  <fills count="5">
    <fill>
      <patternFill patternType="none"/>
    </fill>
    <fill>
      <patternFill patternType="gray125"/>
    </fill>
    <fill>
      <patternFill patternType="solid">
        <fgColor rgb="FFCCFFCC"/>
        <bgColor indexed="64"/>
      </patternFill>
    </fill>
    <fill>
      <patternFill patternType="solid">
        <fgColor theme="0" tint="-0.249977111117893"/>
        <bgColor indexed="64"/>
      </patternFill>
    </fill>
    <fill>
      <patternFill patternType="solid">
        <fgColor rgb="FFFFFFCC"/>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rgb="FFFF0000"/>
      </left>
      <right style="medium">
        <color rgb="FFFF0000"/>
      </right>
      <top style="medium">
        <color rgb="FFFF0000"/>
      </top>
      <bottom style="medium">
        <color rgb="FFFF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style="medium">
        <color indexed="64"/>
      </right>
      <top style="medium">
        <color rgb="FFFF0000"/>
      </top>
      <bottom style="medium">
        <color rgb="FFFF0000"/>
      </bottom>
      <diagonal/>
    </border>
  </borders>
  <cellStyleXfs count="7">
    <xf numFmtId="0" fontId="0" fillId="0" borderId="0"/>
    <xf numFmtId="167"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166" fontId="2" fillId="0" borderId="0" applyFont="0" applyFill="0" applyBorder="0" applyAlignment="0" applyProtection="0"/>
    <xf numFmtId="9" fontId="2" fillId="0" borderId="0" applyFont="0" applyFill="0" applyBorder="0" applyAlignment="0" applyProtection="0"/>
  </cellStyleXfs>
  <cellXfs count="254">
    <xf numFmtId="0" fontId="0" fillId="0" borderId="0" xfId="0"/>
    <xf numFmtId="0" fontId="0" fillId="2" borderId="0" xfId="0" applyFill="1"/>
    <xf numFmtId="0" fontId="0" fillId="0" borderId="0" xfId="0" applyAlignment="1">
      <alignment horizontal="right"/>
    </xf>
    <xf numFmtId="0" fontId="3" fillId="0" borderId="0" xfId="4" applyFont="1"/>
    <xf numFmtId="0" fontId="4" fillId="0" borderId="0" xfId="4" applyFont="1"/>
    <xf numFmtId="0" fontId="5" fillId="0" borderId="3" xfId="4" applyFont="1" applyBorder="1"/>
    <xf numFmtId="0" fontId="6" fillId="0" borderId="0" xfId="4" applyFont="1"/>
    <xf numFmtId="0" fontId="6" fillId="0" borderId="3" xfId="4" applyFont="1" applyBorder="1"/>
    <xf numFmtId="168" fontId="6" fillId="0" borderId="0" xfId="5" applyNumberFormat="1" applyFont="1" applyBorder="1"/>
    <xf numFmtId="168" fontId="3" fillId="0" borderId="0" xfId="4" applyNumberFormat="1" applyFont="1"/>
    <xf numFmtId="9" fontId="3" fillId="0" borderId="0" xfId="6" applyFont="1" applyBorder="1"/>
    <xf numFmtId="168" fontId="6" fillId="0" borderId="0" xfId="5" applyNumberFormat="1" applyFont="1" applyFill="1" applyBorder="1"/>
    <xf numFmtId="168" fontId="3" fillId="0" borderId="0" xfId="5" applyNumberFormat="1" applyFont="1" applyBorder="1"/>
    <xf numFmtId="168" fontId="3" fillId="0" borderId="0" xfId="5" applyNumberFormat="1" applyFont="1" applyFill="1" applyBorder="1"/>
    <xf numFmtId="9" fontId="3" fillId="0" borderId="0" xfId="2" applyFont="1"/>
    <xf numFmtId="14" fontId="3" fillId="0" borderId="0" xfId="4" applyNumberFormat="1" applyFont="1"/>
    <xf numFmtId="168" fontId="8" fillId="0" borderId="0" xfId="5" applyNumberFormat="1" applyFont="1" applyFill="1" applyBorder="1"/>
    <xf numFmtId="166" fontId="3" fillId="0" borderId="0" xfId="5" applyFont="1" applyFill="1" applyBorder="1"/>
    <xf numFmtId="0" fontId="9" fillId="0" borderId="0" xfId="4" applyFont="1"/>
    <xf numFmtId="0" fontId="3" fillId="2" borderId="0" xfId="4" applyFont="1" applyFill="1"/>
    <xf numFmtId="10" fontId="6" fillId="0" borderId="0" xfId="6" applyNumberFormat="1" applyFont="1" applyFill="1" applyBorder="1"/>
    <xf numFmtId="0" fontId="5" fillId="0" borderId="0" xfId="4" applyFont="1"/>
    <xf numFmtId="0" fontId="3" fillId="2" borderId="0" xfId="4" applyFont="1" applyFill="1" applyAlignment="1">
      <alignment horizontal="center"/>
    </xf>
    <xf numFmtId="9" fontId="3" fillId="2" borderId="0" xfId="2" applyFont="1" applyFill="1" applyAlignment="1">
      <alignment horizontal="center"/>
    </xf>
    <xf numFmtId="170" fontId="6" fillId="4" borderId="0" xfId="1" applyNumberFormat="1" applyFont="1" applyFill="1" applyBorder="1"/>
    <xf numFmtId="0" fontId="3" fillId="0" borderId="2" xfId="4" applyFont="1" applyBorder="1"/>
    <xf numFmtId="170" fontId="6" fillId="0" borderId="0" xfId="1" applyNumberFormat="1" applyFont="1" applyFill="1" applyBorder="1"/>
    <xf numFmtId="170" fontId="3" fillId="0" borderId="0" xfId="1" applyNumberFormat="1" applyFont="1"/>
    <xf numFmtId="168" fontId="5" fillId="4" borderId="0" xfId="4" applyNumberFormat="1" applyFont="1" applyFill="1"/>
    <xf numFmtId="168" fontId="6" fillId="0" borderId="0" xfId="4" applyNumberFormat="1" applyFont="1"/>
    <xf numFmtId="0" fontId="4" fillId="0" borderId="0" xfId="4" applyFont="1" applyAlignment="1">
      <alignment vertical="center"/>
    </xf>
    <xf numFmtId="0" fontId="3" fillId="0" borderId="0" xfId="4" applyFont="1" applyAlignment="1">
      <alignment vertical="center"/>
    </xf>
    <xf numFmtId="0" fontId="10" fillId="0" borderId="0" xfId="4" applyFont="1" applyAlignment="1">
      <alignment vertical="center"/>
    </xf>
    <xf numFmtId="0" fontId="4" fillId="0" borderId="3" xfId="4" applyFont="1" applyBorder="1"/>
    <xf numFmtId="168" fontId="4" fillId="4" borderId="0" xfId="4" applyNumberFormat="1" applyFont="1" applyFill="1"/>
    <xf numFmtId="170" fontId="0" fillId="4" borderId="0" xfId="1" applyNumberFormat="1" applyFont="1" applyFill="1"/>
    <xf numFmtId="0" fontId="3" fillId="2" borderId="0" xfId="2" applyNumberFormat="1" applyFont="1" applyFill="1" applyAlignment="1">
      <alignment horizontal="center"/>
    </xf>
    <xf numFmtId="164" fontId="0" fillId="0" borderId="0" xfId="0" applyNumberFormat="1"/>
    <xf numFmtId="168" fontId="7" fillId="4" borderId="0" xfId="5" applyNumberFormat="1" applyFont="1" applyFill="1" applyBorder="1"/>
    <xf numFmtId="169" fontId="3" fillId="4" borderId="0" xfId="2" applyNumberFormat="1" applyFont="1" applyFill="1" applyBorder="1"/>
    <xf numFmtId="0" fontId="3" fillId="0" borderId="5" xfId="4" applyFont="1" applyBorder="1"/>
    <xf numFmtId="168" fontId="3" fillId="4" borderId="6" xfId="4" applyNumberFormat="1" applyFont="1" applyFill="1" applyBorder="1"/>
    <xf numFmtId="0" fontId="3" fillId="0" borderId="1" xfId="4" applyFont="1" applyBorder="1"/>
    <xf numFmtId="0" fontId="3" fillId="0" borderId="3" xfId="4" applyFont="1" applyBorder="1"/>
    <xf numFmtId="164" fontId="3" fillId="0" borderId="0" xfId="4" applyNumberFormat="1" applyFont="1"/>
    <xf numFmtId="0" fontId="3" fillId="0" borderId="3" xfId="4" applyFont="1" applyBorder="1" applyAlignment="1">
      <alignment horizontal="left"/>
    </xf>
    <xf numFmtId="170" fontId="3" fillId="0" borderId="0" xfId="4" applyNumberFormat="1" applyFont="1"/>
    <xf numFmtId="168" fontId="3" fillId="0" borderId="4" xfId="5" applyNumberFormat="1" applyFont="1" applyFill="1" applyBorder="1"/>
    <xf numFmtId="0" fontId="8" fillId="0" borderId="3" xfId="4" applyFont="1" applyBorder="1"/>
    <xf numFmtId="170" fontId="11" fillId="0" borderId="0" xfId="1" applyNumberFormat="1" applyFont="1" applyFill="1" applyBorder="1"/>
    <xf numFmtId="165" fontId="3" fillId="0" borderId="0" xfId="4" applyNumberFormat="1" applyFont="1"/>
    <xf numFmtId="0" fontId="3" fillId="0" borderId="0" xfId="4" applyFont="1" applyAlignment="1">
      <alignment horizontal="right"/>
    </xf>
    <xf numFmtId="171" fontId="3" fillId="2" borderId="0" xfId="4" applyNumberFormat="1" applyFont="1" applyFill="1" applyAlignment="1">
      <alignment horizontal="center"/>
    </xf>
    <xf numFmtId="172" fontId="3" fillId="2" borderId="0" xfId="4" applyNumberFormat="1" applyFont="1" applyFill="1" applyAlignment="1">
      <alignment horizontal="center"/>
    </xf>
    <xf numFmtId="0" fontId="13" fillId="0" borderId="0" xfId="4" applyFont="1"/>
    <xf numFmtId="170" fontId="14" fillId="0" borderId="0" xfId="4" applyNumberFormat="1" applyFont="1"/>
    <xf numFmtId="0" fontId="4" fillId="0" borderId="0" xfId="4" applyFont="1" applyAlignment="1">
      <alignment horizontal="right"/>
    </xf>
    <xf numFmtId="0" fontId="3" fillId="0" borderId="0" xfId="4" applyFont="1" applyAlignment="1">
      <alignment vertical="center" wrapText="1"/>
    </xf>
    <xf numFmtId="170" fontId="3" fillId="2" borderId="0" xfId="1" applyNumberFormat="1" applyFont="1" applyFill="1" applyAlignment="1">
      <alignment horizontal="center"/>
    </xf>
    <xf numFmtId="0" fontId="3" fillId="2" borderId="0" xfId="1" applyNumberFormat="1" applyFont="1" applyFill="1" applyAlignment="1">
      <alignment horizontal="center"/>
    </xf>
    <xf numFmtId="9" fontId="3" fillId="0" borderId="0" xfId="4" applyNumberFormat="1" applyFont="1"/>
    <xf numFmtId="168" fontId="3" fillId="0" borderId="0" xfId="6" applyNumberFormat="1" applyFont="1" applyBorder="1"/>
    <xf numFmtId="169" fontId="3" fillId="0" borderId="0" xfId="4" applyNumberFormat="1" applyFont="1" applyAlignment="1">
      <alignment vertical="center"/>
    </xf>
    <xf numFmtId="0" fontId="3" fillId="0" borderId="0" xfId="4" applyFont="1" applyAlignment="1">
      <alignment horizontal="left" vertical="center"/>
    </xf>
    <xf numFmtId="168" fontId="5" fillId="4" borderId="0" xfId="5" applyNumberFormat="1" applyFont="1" applyFill="1" applyBorder="1"/>
    <xf numFmtId="170" fontId="5" fillId="4" borderId="0" xfId="1" applyNumberFormat="1" applyFont="1" applyFill="1" applyBorder="1"/>
    <xf numFmtId="168" fontId="5" fillId="0" borderId="0" xfId="4" applyNumberFormat="1" applyFont="1"/>
    <xf numFmtId="0" fontId="11" fillId="0" borderId="3" xfId="4" applyFont="1" applyBorder="1"/>
    <xf numFmtId="164" fontId="11" fillId="0" borderId="0" xfId="4" applyNumberFormat="1" applyFont="1"/>
    <xf numFmtId="0" fontId="11" fillId="0" borderId="0" xfId="4" applyFont="1"/>
    <xf numFmtId="168" fontId="11" fillId="0" borderId="0" xfId="5" applyNumberFormat="1" applyFont="1" applyFill="1" applyBorder="1"/>
    <xf numFmtId="0" fontId="11" fillId="0" borderId="3" xfId="4" applyFont="1" applyBorder="1" applyAlignment="1">
      <alignment horizontal="left"/>
    </xf>
    <xf numFmtId="170" fontId="11" fillId="0" borderId="0" xfId="4" applyNumberFormat="1" applyFont="1"/>
    <xf numFmtId="0" fontId="5" fillId="0" borderId="5" xfId="4" applyFont="1" applyBorder="1"/>
    <xf numFmtId="168" fontId="5" fillId="4" borderId="6" xfId="4" applyNumberFormat="1" applyFont="1" applyFill="1" applyBorder="1"/>
    <xf numFmtId="0" fontId="15" fillId="0" borderId="0" xfId="4" applyFont="1"/>
    <xf numFmtId="9" fontId="6" fillId="0" borderId="0" xfId="6" applyFont="1" applyBorder="1"/>
    <xf numFmtId="9" fontId="11" fillId="0" borderId="0" xfId="2" applyFont="1" applyFill="1" applyBorder="1"/>
    <xf numFmtId="0" fontId="3" fillId="0" borderId="0" xfId="4" applyFont="1" applyAlignment="1">
      <alignment horizontal="center"/>
    </xf>
    <xf numFmtId="170" fontId="3" fillId="0" borderId="0" xfId="4" applyNumberFormat="1" applyFont="1" applyAlignment="1">
      <alignment horizontal="center"/>
    </xf>
    <xf numFmtId="0" fontId="3" fillId="2" borderId="0" xfId="4" applyFont="1" applyFill="1" applyAlignment="1">
      <alignment horizontal="center" vertical="center" wrapText="1"/>
    </xf>
    <xf numFmtId="168" fontId="3" fillId="2" borderId="0" xfId="1" applyNumberFormat="1" applyFont="1" applyFill="1" applyAlignment="1">
      <alignment horizontal="center" vertical="center" wrapText="1"/>
    </xf>
    <xf numFmtId="173" fontId="3" fillId="2" borderId="0" xfId="1" applyNumberFormat="1" applyFont="1" applyFill="1" applyAlignment="1">
      <alignment horizontal="center" vertical="center" wrapText="1"/>
    </xf>
    <xf numFmtId="0" fontId="3" fillId="2" borderId="0" xfId="1" applyNumberFormat="1" applyFont="1" applyFill="1" applyAlignment="1">
      <alignment horizontal="center" vertical="center" wrapText="1"/>
    </xf>
    <xf numFmtId="9" fontId="3" fillId="2" borderId="0" xfId="2" applyFont="1" applyFill="1" applyAlignment="1">
      <alignment horizontal="center" vertical="center" wrapText="1"/>
    </xf>
    <xf numFmtId="170" fontId="3" fillId="2" borderId="0" xfId="1" applyNumberFormat="1" applyFont="1" applyFill="1" applyAlignment="1">
      <alignment horizontal="center" vertical="center" wrapText="1"/>
    </xf>
    <xf numFmtId="174" fontId="11" fillId="0" borderId="0" xfId="1" applyNumberFormat="1" applyFont="1" applyFill="1" applyBorder="1"/>
    <xf numFmtId="0" fontId="11" fillId="0" borderId="0" xfId="1" applyNumberFormat="1" applyFont="1" applyFill="1" applyBorder="1"/>
    <xf numFmtId="0" fontId="6" fillId="2" borderId="0" xfId="4" applyFont="1" applyFill="1"/>
    <xf numFmtId="0" fontId="14" fillId="0" borderId="0" xfId="4" applyFont="1"/>
    <xf numFmtId="0" fontId="5" fillId="0" borderId="0" xfId="4" applyFont="1" applyAlignment="1">
      <alignment horizontal="center"/>
    </xf>
    <xf numFmtId="168" fontId="4" fillId="0" borderId="0" xfId="4" applyNumberFormat="1" applyFont="1" applyAlignment="1">
      <alignment horizontal="center"/>
    </xf>
    <xf numFmtId="0" fontId="4" fillId="0" borderId="0" xfId="4" applyFont="1" applyAlignment="1">
      <alignment horizontal="center"/>
    </xf>
    <xf numFmtId="0" fontId="3" fillId="4" borderId="0" xfId="4" applyFont="1" applyFill="1"/>
    <xf numFmtId="170" fontId="3" fillId="0" borderId="0" xfId="1" applyNumberFormat="1" applyFont="1" applyBorder="1"/>
    <xf numFmtId="170" fontId="3" fillId="4" borderId="0" xfId="1" applyNumberFormat="1" applyFont="1" applyFill="1" applyBorder="1"/>
    <xf numFmtId="170" fontId="3" fillId="4" borderId="0" xfId="4" applyNumberFormat="1" applyFont="1" applyFill="1"/>
    <xf numFmtId="168" fontId="4" fillId="0" borderId="0" xfId="4" applyNumberFormat="1" applyFont="1"/>
    <xf numFmtId="9" fontId="3" fillId="0" borderId="0" xfId="2" applyFont="1" applyBorder="1"/>
    <xf numFmtId="164" fontId="14" fillId="0" borderId="0" xfId="4" applyNumberFormat="1" applyFont="1"/>
    <xf numFmtId="164" fontId="3" fillId="3" borderId="0" xfId="4" applyNumberFormat="1" applyFont="1" applyFill="1"/>
    <xf numFmtId="170" fontId="3" fillId="3" borderId="0" xfId="4" applyNumberFormat="1" applyFont="1" applyFill="1"/>
    <xf numFmtId="9" fontId="3" fillId="4" borderId="0" xfId="2" applyFont="1" applyFill="1" applyBorder="1"/>
    <xf numFmtId="9" fontId="3" fillId="0" borderId="0" xfId="2" applyFont="1" applyFill="1" applyBorder="1"/>
    <xf numFmtId="170" fontId="0" fillId="4" borderId="0" xfId="1" applyNumberFormat="1" applyFont="1" applyFill="1" applyBorder="1"/>
    <xf numFmtId="170" fontId="3" fillId="2" borderId="0" xfId="2" applyNumberFormat="1" applyFont="1" applyFill="1" applyBorder="1" applyAlignment="1">
      <alignment horizontal="center"/>
    </xf>
    <xf numFmtId="170" fontId="16" fillId="0" borderId="0" xfId="1" applyNumberFormat="1" applyFont="1" applyFill="1" applyBorder="1"/>
    <xf numFmtId="173" fontId="3" fillId="2" borderId="0" xfId="4" applyNumberFormat="1" applyFont="1" applyFill="1" applyAlignment="1">
      <alignment horizontal="center"/>
    </xf>
    <xf numFmtId="170" fontId="3" fillId="2" borderId="0" xfId="4" applyNumberFormat="1" applyFont="1" applyFill="1" applyAlignment="1">
      <alignment horizontal="center"/>
    </xf>
    <xf numFmtId="175" fontId="3" fillId="2" borderId="0" xfId="4" applyNumberFormat="1" applyFont="1" applyFill="1" applyAlignment="1">
      <alignment horizontal="center"/>
    </xf>
    <xf numFmtId="9" fontId="3" fillId="2" borderId="7" xfId="2" applyFont="1" applyFill="1" applyBorder="1" applyAlignment="1">
      <alignment horizontal="center" vertical="center" wrapText="1"/>
    </xf>
    <xf numFmtId="1" fontId="14" fillId="0" borderId="0" xfId="4" applyNumberFormat="1" applyFont="1"/>
    <xf numFmtId="176" fontId="3" fillId="2" borderId="0" xfId="4" applyNumberFormat="1" applyFont="1" applyFill="1" applyAlignment="1">
      <alignment horizontal="center"/>
    </xf>
    <xf numFmtId="175" fontId="3" fillId="2" borderId="7" xfId="4" applyNumberFormat="1" applyFont="1" applyFill="1" applyBorder="1" applyAlignment="1">
      <alignment horizontal="center" vertical="center"/>
    </xf>
    <xf numFmtId="173" fontId="3" fillId="2" borderId="7" xfId="1" applyNumberFormat="1" applyFont="1" applyFill="1" applyBorder="1" applyAlignment="1">
      <alignment horizontal="center" vertical="center" wrapText="1"/>
    </xf>
    <xf numFmtId="170" fontId="14" fillId="0" borderId="0" xfId="1" applyNumberFormat="1" applyFont="1" applyFill="1"/>
    <xf numFmtId="9" fontId="3" fillId="2" borderId="7" xfId="2" applyFont="1" applyFill="1" applyBorder="1" applyAlignment="1">
      <alignment horizontal="center" vertical="center"/>
    </xf>
    <xf numFmtId="164" fontId="3" fillId="4" borderId="0" xfId="4" applyNumberFormat="1" applyFont="1" applyFill="1"/>
    <xf numFmtId="170" fontId="3" fillId="0" borderId="0" xfId="4" applyNumberFormat="1" applyFont="1" applyAlignment="1">
      <alignment vertical="center"/>
    </xf>
    <xf numFmtId="9" fontId="3" fillId="4" borderId="0" xfId="4" applyNumberFormat="1" applyFont="1" applyFill="1"/>
    <xf numFmtId="170" fontId="3" fillId="4" borderId="0" xfId="1" applyNumberFormat="1" applyFont="1" applyFill="1" applyAlignment="1">
      <alignment horizontal="center"/>
    </xf>
    <xf numFmtId="9" fontId="3" fillId="4" borderId="0" xfId="2" applyFont="1" applyFill="1" applyAlignment="1">
      <alignment horizontal="center"/>
    </xf>
    <xf numFmtId="0" fontId="17" fillId="0" borderId="0" xfId="4" applyFont="1" applyAlignment="1">
      <alignment vertical="center"/>
    </xf>
    <xf numFmtId="0" fontId="12" fillId="0" borderId="1" xfId="4" applyFont="1" applyBorder="1"/>
    <xf numFmtId="0" fontId="3" fillId="0" borderId="9" xfId="4" applyFont="1" applyBorder="1"/>
    <xf numFmtId="0" fontId="3" fillId="0" borderId="3" xfId="4" applyFont="1" applyBorder="1" applyAlignment="1">
      <alignment vertical="center"/>
    </xf>
    <xf numFmtId="0" fontId="3" fillId="2" borderId="4" xfId="4" applyFont="1" applyFill="1" applyBorder="1" applyAlignment="1">
      <alignment horizontal="center" vertical="center"/>
    </xf>
    <xf numFmtId="9" fontId="3" fillId="2" borderId="4" xfId="2" applyFont="1" applyFill="1" applyBorder="1" applyAlignment="1">
      <alignment horizontal="center" vertical="center"/>
    </xf>
    <xf numFmtId="0" fontId="3" fillId="0" borderId="4" xfId="4" applyFont="1" applyBorder="1" applyAlignment="1">
      <alignment vertical="center"/>
    </xf>
    <xf numFmtId="0" fontId="3" fillId="0" borderId="5" xfId="4" applyFont="1" applyBorder="1" applyAlignment="1">
      <alignment vertical="center"/>
    </xf>
    <xf numFmtId="173" fontId="3" fillId="2" borderId="10" xfId="1" applyNumberFormat="1" applyFont="1" applyFill="1" applyBorder="1" applyAlignment="1">
      <alignment horizontal="center" vertical="center" wrapText="1"/>
    </xf>
    <xf numFmtId="172" fontId="3" fillId="2" borderId="4" xfId="4" applyNumberFormat="1" applyFont="1" applyFill="1" applyBorder="1" applyAlignment="1">
      <alignment horizontal="center" vertical="center"/>
    </xf>
    <xf numFmtId="171" fontId="3" fillId="2" borderId="4" xfId="4" applyNumberFormat="1" applyFont="1" applyFill="1" applyBorder="1" applyAlignment="1">
      <alignment horizontal="center" vertical="center"/>
    </xf>
    <xf numFmtId="0" fontId="3" fillId="0" borderId="3" xfId="4" applyFont="1" applyBorder="1" applyAlignment="1">
      <alignment horizontal="left" vertical="center"/>
    </xf>
    <xf numFmtId="170" fontId="3" fillId="2" borderId="4" xfId="1" applyNumberFormat="1" applyFont="1" applyFill="1" applyBorder="1" applyAlignment="1">
      <alignment horizontal="center" vertical="center"/>
    </xf>
    <xf numFmtId="9" fontId="3" fillId="4" borderId="4" xfId="2" applyFont="1" applyFill="1" applyBorder="1" applyAlignment="1">
      <alignment horizontal="center" vertical="center"/>
    </xf>
    <xf numFmtId="0" fontId="3" fillId="2" borderId="4" xfId="2" applyNumberFormat="1" applyFont="1" applyFill="1" applyBorder="1" applyAlignment="1">
      <alignment horizontal="center" vertical="center"/>
    </xf>
    <xf numFmtId="9" fontId="3" fillId="2" borderId="10" xfId="2" applyFont="1" applyFill="1" applyBorder="1" applyAlignment="1">
      <alignment horizontal="center" vertical="center"/>
    </xf>
    <xf numFmtId="0" fontId="12" fillId="0" borderId="1" xfId="4" applyFont="1" applyBorder="1" applyAlignment="1">
      <alignment vertical="center"/>
    </xf>
    <xf numFmtId="0" fontId="3" fillId="0" borderId="9" xfId="4" applyFont="1" applyBorder="1" applyAlignment="1">
      <alignment vertical="center"/>
    </xf>
    <xf numFmtId="0" fontId="3" fillId="0" borderId="3" xfId="4" applyFont="1" applyBorder="1" applyAlignment="1">
      <alignment vertical="center" wrapText="1"/>
    </xf>
    <xf numFmtId="0" fontId="3" fillId="2" borderId="4" xfId="1" applyNumberFormat="1" applyFont="1" applyFill="1" applyBorder="1" applyAlignment="1">
      <alignment horizontal="center" vertical="center" wrapText="1"/>
    </xf>
    <xf numFmtId="177" fontId="3" fillId="2" borderId="4" xfId="1" applyNumberFormat="1" applyFont="1" applyFill="1" applyBorder="1" applyAlignment="1">
      <alignment horizontal="center" vertical="center" wrapText="1"/>
    </xf>
    <xf numFmtId="170" fontId="3" fillId="2" borderId="4" xfId="1" applyNumberFormat="1" applyFont="1" applyFill="1" applyBorder="1" applyAlignment="1">
      <alignment horizontal="center" vertical="center" wrapText="1"/>
    </xf>
    <xf numFmtId="9" fontId="3" fillId="2" borderId="4" xfId="2" applyFont="1" applyFill="1" applyBorder="1" applyAlignment="1">
      <alignment horizontal="center" vertical="center" wrapText="1"/>
    </xf>
    <xf numFmtId="178" fontId="3" fillId="2" borderId="8" xfId="4" applyNumberFormat="1" applyFont="1" applyFill="1" applyBorder="1"/>
    <xf numFmtId="0" fontId="3" fillId="4" borderId="4" xfId="1" applyNumberFormat="1" applyFont="1" applyFill="1" applyBorder="1" applyAlignment="1">
      <alignment horizontal="center" vertical="center" wrapText="1"/>
    </xf>
    <xf numFmtId="0" fontId="3" fillId="2" borderId="7" xfId="1" applyNumberFormat="1" applyFont="1" applyFill="1" applyBorder="1" applyAlignment="1">
      <alignment horizontal="center" vertical="center" wrapText="1"/>
    </xf>
    <xf numFmtId="0" fontId="14" fillId="0" borderId="4" xfId="1" applyNumberFormat="1" applyFont="1" applyFill="1" applyBorder="1" applyAlignment="1">
      <alignment horizontal="center" vertical="center" wrapText="1"/>
    </xf>
    <xf numFmtId="0" fontId="3" fillId="4" borderId="10" xfId="1" applyNumberFormat="1" applyFont="1" applyFill="1" applyBorder="1" applyAlignment="1">
      <alignment horizontal="center" vertical="center" wrapText="1"/>
    </xf>
    <xf numFmtId="0" fontId="14" fillId="0" borderId="4" xfId="4" applyFont="1" applyBorder="1"/>
    <xf numFmtId="0" fontId="3" fillId="0" borderId="6" xfId="4" applyFont="1" applyBorder="1"/>
    <xf numFmtId="0" fontId="3" fillId="2" borderId="6" xfId="4" applyFont="1" applyFill="1" applyBorder="1"/>
    <xf numFmtId="0" fontId="14" fillId="0" borderId="6" xfId="4" applyFont="1" applyBorder="1"/>
    <xf numFmtId="0" fontId="14" fillId="0" borderId="10" xfId="4" applyFont="1" applyBorder="1"/>
    <xf numFmtId="0" fontId="12" fillId="0" borderId="11" xfId="4" applyFont="1" applyBorder="1"/>
    <xf numFmtId="178" fontId="3" fillId="0" borderId="12" xfId="4" applyNumberFormat="1" applyFont="1" applyBorder="1"/>
    <xf numFmtId="178" fontId="4" fillId="4" borderId="12" xfId="4" applyNumberFormat="1" applyFont="1" applyFill="1" applyBorder="1"/>
    <xf numFmtId="178" fontId="4" fillId="4" borderId="13" xfId="4" applyNumberFormat="1" applyFont="1" applyFill="1" applyBorder="1"/>
    <xf numFmtId="0" fontId="3" fillId="0" borderId="14" xfId="4" applyFont="1" applyBorder="1"/>
    <xf numFmtId="178" fontId="14" fillId="0" borderId="0" xfId="4" applyNumberFormat="1" applyFont="1"/>
    <xf numFmtId="178" fontId="14" fillId="0" borderId="15" xfId="4" applyNumberFormat="1" applyFont="1" applyBorder="1"/>
    <xf numFmtId="178" fontId="3" fillId="2" borderId="0" xfId="4" applyNumberFormat="1" applyFont="1" applyFill="1"/>
    <xf numFmtId="178" fontId="3" fillId="0" borderId="0" xfId="4" applyNumberFormat="1" applyFont="1"/>
    <xf numFmtId="0" fontId="14" fillId="0" borderId="15" xfId="4" applyFont="1" applyBorder="1"/>
    <xf numFmtId="170" fontId="14" fillId="0" borderId="15" xfId="4" applyNumberFormat="1" applyFont="1" applyBorder="1"/>
    <xf numFmtId="0" fontId="3" fillId="0" borderId="16" xfId="4" applyFont="1" applyBorder="1"/>
    <xf numFmtId="0" fontId="3" fillId="0" borderId="17" xfId="4" applyFont="1" applyBorder="1"/>
    <xf numFmtId="170" fontId="14" fillId="0" borderId="17" xfId="4" applyNumberFormat="1" applyFont="1" applyBorder="1"/>
    <xf numFmtId="170" fontId="14" fillId="0" borderId="18" xfId="4" applyNumberFormat="1" applyFont="1" applyBorder="1"/>
    <xf numFmtId="0" fontId="18" fillId="0" borderId="11" xfId="4" applyFont="1" applyBorder="1" applyAlignment="1">
      <alignment vertical="center"/>
    </xf>
    <xf numFmtId="0" fontId="19" fillId="0" borderId="12" xfId="4" applyFont="1" applyBorder="1"/>
    <xf numFmtId="0" fontId="19" fillId="0" borderId="13" xfId="4" applyFont="1" applyBorder="1"/>
    <xf numFmtId="0" fontId="3" fillId="0" borderId="14" xfId="4" applyFont="1" applyBorder="1" applyAlignment="1">
      <alignment vertical="center"/>
    </xf>
    <xf numFmtId="0" fontId="4" fillId="0" borderId="15" xfId="4" applyFont="1" applyBorder="1" applyAlignment="1">
      <alignment vertical="center"/>
    </xf>
    <xf numFmtId="0" fontId="4" fillId="0" borderId="14" xfId="4" applyFont="1" applyBorder="1"/>
    <xf numFmtId="0" fontId="3" fillId="0" borderId="15" xfId="4" applyFont="1" applyBorder="1"/>
    <xf numFmtId="0" fontId="6" fillId="0" borderId="14" xfId="4" applyFont="1" applyBorder="1"/>
    <xf numFmtId="170" fontId="11" fillId="0" borderId="15" xfId="1" applyNumberFormat="1" applyFont="1" applyFill="1" applyBorder="1"/>
    <xf numFmtId="0" fontId="5" fillId="0" borderId="14" xfId="4" applyFont="1" applyBorder="1"/>
    <xf numFmtId="168" fontId="5" fillId="4" borderId="15" xfId="4" applyNumberFormat="1" applyFont="1" applyFill="1" applyBorder="1"/>
    <xf numFmtId="9" fontId="3" fillId="0" borderId="15" xfId="6" applyFont="1" applyBorder="1"/>
    <xf numFmtId="0" fontId="4" fillId="0" borderId="15" xfId="4" applyFont="1" applyBorder="1"/>
    <xf numFmtId="0" fontId="6" fillId="0" borderId="15" xfId="4" applyFont="1" applyBorder="1"/>
    <xf numFmtId="170" fontId="5" fillId="4" borderId="15" xfId="1" applyNumberFormat="1" applyFont="1" applyFill="1" applyBorder="1"/>
    <xf numFmtId="170" fontId="3" fillId="2" borderId="0" xfId="1" applyNumberFormat="1" applyFont="1" applyFill="1" applyBorder="1" applyAlignment="1">
      <alignment horizontal="center"/>
    </xf>
    <xf numFmtId="170" fontId="6" fillId="0" borderId="15" xfId="1" applyNumberFormat="1" applyFont="1" applyFill="1" applyBorder="1"/>
    <xf numFmtId="168" fontId="3" fillId="0" borderId="15" xfId="5" applyNumberFormat="1" applyFont="1" applyBorder="1"/>
    <xf numFmtId="168" fontId="4" fillId="4" borderId="15" xfId="4" applyNumberFormat="1" applyFont="1" applyFill="1" applyBorder="1"/>
    <xf numFmtId="0" fontId="4" fillId="0" borderId="16" xfId="4" applyFont="1" applyBorder="1"/>
    <xf numFmtId="168" fontId="4" fillId="0" borderId="17" xfId="4" applyNumberFormat="1" applyFont="1" applyBorder="1"/>
    <xf numFmtId="168" fontId="4" fillId="4" borderId="17" xfId="4" applyNumberFormat="1" applyFont="1" applyFill="1" applyBorder="1"/>
    <xf numFmtId="168" fontId="4" fillId="4" borderId="18" xfId="4" applyNumberFormat="1" applyFont="1" applyFill="1" applyBorder="1"/>
    <xf numFmtId="0" fontId="3" fillId="0" borderId="12" xfId="4" applyFont="1" applyBorder="1"/>
    <xf numFmtId="0" fontId="3" fillId="0" borderId="13" xfId="4" applyFont="1" applyBorder="1"/>
    <xf numFmtId="14" fontId="3" fillId="0" borderId="15" xfId="4" applyNumberFormat="1" applyFont="1" applyBorder="1"/>
    <xf numFmtId="164" fontId="3" fillId="0" borderId="15" xfId="4" applyNumberFormat="1" applyFont="1" applyBorder="1"/>
    <xf numFmtId="0" fontId="3" fillId="0" borderId="14" xfId="4" applyFont="1" applyBorder="1" applyAlignment="1">
      <alignment horizontal="left"/>
    </xf>
    <xf numFmtId="170" fontId="3" fillId="0" borderId="15" xfId="4" applyNumberFormat="1" applyFont="1" applyBorder="1"/>
    <xf numFmtId="168" fontId="3" fillId="4" borderId="17" xfId="4" applyNumberFormat="1" applyFont="1" applyFill="1" applyBorder="1"/>
    <xf numFmtId="168" fontId="3" fillId="4" borderId="18" xfId="4" applyNumberFormat="1" applyFont="1" applyFill="1" applyBorder="1"/>
    <xf numFmtId="177" fontId="3" fillId="0" borderId="5" xfId="4" applyNumberFormat="1" applyFont="1" applyBorder="1" applyAlignment="1">
      <alignment horizontal="center"/>
    </xf>
    <xf numFmtId="170" fontId="3" fillId="4" borderId="0" xfId="1" applyNumberFormat="1" applyFont="1" applyFill="1" applyBorder="1" applyAlignment="1">
      <alignment horizontal="center"/>
    </xf>
    <xf numFmtId="0" fontId="3" fillId="0" borderId="19" xfId="4" applyFont="1" applyBorder="1"/>
    <xf numFmtId="0" fontId="3" fillId="2" borderId="20" xfId="2" applyNumberFormat="1" applyFont="1" applyFill="1" applyBorder="1" applyAlignment="1">
      <alignment horizontal="center"/>
    </xf>
    <xf numFmtId="0" fontId="14" fillId="0" borderId="4" xfId="2" applyNumberFormat="1" applyFont="1" applyFill="1" applyBorder="1" applyAlignment="1">
      <alignment horizontal="center" vertical="center"/>
    </xf>
    <xf numFmtId="175" fontId="3" fillId="2" borderId="4" xfId="4" applyNumberFormat="1" applyFont="1" applyFill="1" applyBorder="1" applyAlignment="1">
      <alignment horizontal="center" vertical="center"/>
    </xf>
    <xf numFmtId="170" fontId="3" fillId="4" borderId="4" xfId="1" applyNumberFormat="1" applyFont="1" applyFill="1" applyBorder="1" applyAlignment="1">
      <alignment horizontal="center" vertical="center"/>
    </xf>
    <xf numFmtId="174" fontId="14" fillId="0" borderId="0" xfId="4" applyNumberFormat="1" applyFont="1"/>
    <xf numFmtId="177" fontId="14" fillId="0" borderId="0" xfId="4" applyNumberFormat="1" applyFont="1"/>
    <xf numFmtId="0" fontId="3" fillId="2" borderId="4" xfId="4" applyFont="1" applyFill="1" applyBorder="1" applyAlignment="1">
      <alignment horizontal="center"/>
    </xf>
    <xf numFmtId="9" fontId="3" fillId="2" borderId="4" xfId="2" applyFont="1" applyFill="1" applyBorder="1" applyAlignment="1">
      <alignment horizontal="center"/>
    </xf>
    <xf numFmtId="172" fontId="3" fillId="2" borderId="4" xfId="4" applyNumberFormat="1" applyFont="1" applyFill="1" applyBorder="1" applyAlignment="1">
      <alignment horizontal="center"/>
    </xf>
    <xf numFmtId="171" fontId="3" fillId="2" borderId="4" xfId="4" applyNumberFormat="1" applyFont="1" applyFill="1" applyBorder="1" applyAlignment="1">
      <alignment horizontal="center"/>
    </xf>
    <xf numFmtId="175" fontId="3" fillId="2" borderId="4" xfId="4" applyNumberFormat="1" applyFont="1" applyFill="1" applyBorder="1" applyAlignment="1">
      <alignment horizontal="center"/>
    </xf>
    <xf numFmtId="0" fontId="3" fillId="2" borderId="4" xfId="2" applyNumberFormat="1" applyFont="1" applyFill="1" applyBorder="1" applyAlignment="1">
      <alignment horizontal="center"/>
    </xf>
    <xf numFmtId="180" fontId="3" fillId="2" borderId="20" xfId="2" applyNumberFormat="1" applyFont="1" applyFill="1" applyBorder="1" applyAlignment="1">
      <alignment horizontal="center"/>
    </xf>
    <xf numFmtId="168" fontId="8" fillId="2" borderId="10" xfId="5" applyNumberFormat="1" applyFont="1" applyFill="1" applyBorder="1" applyAlignment="1">
      <alignment horizontal="center"/>
    </xf>
    <xf numFmtId="173" fontId="3" fillId="2" borderId="7" xfId="4" applyNumberFormat="1" applyFont="1" applyFill="1" applyBorder="1" applyAlignment="1">
      <alignment horizontal="center"/>
    </xf>
    <xf numFmtId="0" fontId="3" fillId="0" borderId="11" xfId="4" applyFont="1" applyBorder="1"/>
    <xf numFmtId="178" fontId="3" fillId="0" borderId="13" xfId="4" applyNumberFormat="1" applyFont="1" applyBorder="1"/>
    <xf numFmtId="178" fontId="3" fillId="0" borderId="15" xfId="4" applyNumberFormat="1" applyFont="1" applyBorder="1"/>
    <xf numFmtId="178" fontId="3" fillId="0" borderId="17" xfId="4" applyNumberFormat="1" applyFont="1" applyBorder="1"/>
    <xf numFmtId="178" fontId="3" fillId="0" borderId="18" xfId="4" applyNumberFormat="1" applyFont="1" applyBorder="1"/>
    <xf numFmtId="0" fontId="18" fillId="0" borderId="14" xfId="4" applyFont="1" applyBorder="1" applyAlignment="1">
      <alignment vertical="center"/>
    </xf>
    <xf numFmtId="164" fontId="14" fillId="0" borderId="15" xfId="4" applyNumberFormat="1" applyFont="1" applyBorder="1"/>
    <xf numFmtId="164" fontId="3" fillId="3" borderId="15" xfId="4" applyNumberFormat="1" applyFont="1" applyFill="1" applyBorder="1"/>
    <xf numFmtId="170" fontId="3" fillId="3" borderId="15" xfId="4" applyNumberFormat="1" applyFont="1" applyFill="1" applyBorder="1"/>
    <xf numFmtId="168" fontId="3" fillId="0" borderId="15" xfId="5" applyNumberFormat="1" applyFont="1" applyFill="1" applyBorder="1"/>
    <xf numFmtId="1" fontId="3" fillId="4" borderId="4" xfId="1" applyNumberFormat="1" applyFont="1" applyFill="1" applyBorder="1" applyAlignment="1">
      <alignment horizontal="center" vertical="center" wrapText="1"/>
    </xf>
    <xf numFmtId="0" fontId="5" fillId="0" borderId="0" xfId="4" applyFont="1" applyAlignment="1">
      <alignment vertical="center"/>
    </xf>
    <xf numFmtId="0" fontId="5" fillId="0" borderId="15" xfId="4" applyFont="1" applyBorder="1" applyAlignment="1">
      <alignment vertical="center"/>
    </xf>
    <xf numFmtId="170" fontId="6" fillId="4" borderId="15" xfId="1" applyNumberFormat="1" applyFont="1" applyFill="1" applyBorder="1"/>
    <xf numFmtId="170" fontId="16" fillId="0" borderId="15" xfId="1" applyNumberFormat="1" applyFont="1" applyFill="1" applyBorder="1"/>
    <xf numFmtId="168" fontId="7" fillId="4" borderId="15" xfId="5" applyNumberFormat="1" applyFont="1" applyFill="1" applyBorder="1"/>
    <xf numFmtId="168" fontId="7" fillId="4" borderId="17" xfId="5" applyNumberFormat="1" applyFont="1" applyFill="1" applyBorder="1"/>
    <xf numFmtId="168" fontId="7" fillId="4" borderId="18" xfId="5" applyNumberFormat="1" applyFont="1" applyFill="1" applyBorder="1"/>
    <xf numFmtId="9" fontId="3" fillId="2" borderId="7" xfId="2" applyFont="1" applyFill="1" applyBorder="1" applyAlignment="1">
      <alignment horizontal="center"/>
    </xf>
    <xf numFmtId="179" fontId="3" fillId="2" borderId="7" xfId="4" applyNumberFormat="1" applyFont="1" applyFill="1" applyBorder="1" applyAlignment="1">
      <alignment horizontal="center"/>
    </xf>
    <xf numFmtId="0" fontId="3" fillId="2" borderId="7" xfId="2" applyNumberFormat="1" applyFont="1" applyFill="1" applyBorder="1" applyAlignment="1">
      <alignment horizontal="center" vertical="center"/>
    </xf>
    <xf numFmtId="0" fontId="3" fillId="0" borderId="0" xfId="4" applyFont="1" applyAlignment="1">
      <alignment horizontal="center" vertical="center"/>
    </xf>
    <xf numFmtId="9" fontId="3" fillId="0" borderId="0" xfId="4" applyNumberFormat="1" applyFont="1" applyAlignment="1">
      <alignment vertical="center"/>
    </xf>
    <xf numFmtId="170" fontId="3" fillId="0" borderId="0" xfId="1" applyNumberFormat="1" applyFont="1" applyAlignment="1">
      <alignment horizontal="center" vertical="center"/>
    </xf>
    <xf numFmtId="9" fontId="3" fillId="2" borderId="21" xfId="2" applyFont="1" applyFill="1" applyBorder="1" applyAlignment="1">
      <alignment horizontal="center"/>
    </xf>
    <xf numFmtId="169" fontId="3" fillId="2" borderId="10" xfId="2" applyNumberFormat="1" applyFont="1" applyFill="1" applyBorder="1" applyAlignment="1">
      <alignment horizontal="center"/>
    </xf>
    <xf numFmtId="0" fontId="4" fillId="0" borderId="1" xfId="4" applyFont="1" applyBorder="1"/>
    <xf numFmtId="0" fontId="3" fillId="4" borderId="4" xfId="4" applyFont="1" applyFill="1" applyBorder="1"/>
    <xf numFmtId="0" fontId="3" fillId="4" borderId="6" xfId="4" applyFont="1" applyFill="1" applyBorder="1"/>
    <xf numFmtId="0" fontId="3" fillId="4" borderId="10" xfId="4" applyFont="1" applyFill="1" applyBorder="1"/>
    <xf numFmtId="178" fontId="3" fillId="4" borderId="17" xfId="4" applyNumberFormat="1" applyFont="1" applyFill="1" applyBorder="1"/>
    <xf numFmtId="178" fontId="3" fillId="4" borderId="8" xfId="4" applyNumberFormat="1" applyFont="1" applyFill="1" applyBorder="1"/>
    <xf numFmtId="0" fontId="0" fillId="0" borderId="0" xfId="0" applyAlignment="1">
      <alignment horizontal="left" vertical="top" wrapText="1"/>
    </xf>
    <xf numFmtId="0" fontId="3" fillId="0" borderId="3" xfId="4" applyFont="1" applyBorder="1" applyAlignment="1">
      <alignment horizontal="left" vertical="center"/>
    </xf>
    <xf numFmtId="0" fontId="3" fillId="0" borderId="0" xfId="4" applyFont="1" applyAlignment="1">
      <alignment horizontal="left" vertical="center"/>
    </xf>
  </cellXfs>
  <cellStyles count="7">
    <cellStyle name="Monétaire" xfId="1" builtinId="4"/>
    <cellStyle name="Monétaire 2" xfId="5" xr:uid="{C7528557-24D5-4B37-9F4F-D19E763C616F}"/>
    <cellStyle name="Normal" xfId="0" builtinId="0"/>
    <cellStyle name="Normal 11" xfId="3" xr:uid="{0CC0E451-306D-463A-90C5-53EFE3232367}"/>
    <cellStyle name="Normal 2" xfId="4" xr:uid="{A5B1C57D-E1C3-4D36-8CA7-F5563DE8171E}"/>
    <cellStyle name="Pourcentage" xfId="2" builtinId="5"/>
    <cellStyle name="Pourcentage 3" xfId="6" xr:uid="{4C63F867-18CF-4C57-A9FF-6434194253FF}"/>
  </cellStyles>
  <dxfs count="15">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FFCC"/>
      <color rgb="FFCCFFCC"/>
      <color rgb="FFFF66FF"/>
      <color rgb="FFFF99FF"/>
      <color rgb="FFFFCCFF"/>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Kanit Light" pitchFamily="2" charset="-34"/>
                <a:ea typeface="+mn-ea"/>
                <a:cs typeface="Kanit Light" pitchFamily="2" charset="-34"/>
              </a:defRPr>
            </a:pPr>
            <a:r>
              <a:rPr lang="fr-FR" sz="1000"/>
              <a:t>Résultat courant avant impôts</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Kanit Light" pitchFamily="2" charset="-34"/>
              <a:ea typeface="+mn-ea"/>
              <a:cs typeface="Kanit Light" pitchFamily="2" charset="-34"/>
            </a:defRPr>
          </a:pPr>
          <a:endParaRPr lang="fr-FR"/>
        </a:p>
      </c:txPr>
    </c:title>
    <c:autoTitleDeleted val="0"/>
    <c:plotArea>
      <c:layout/>
      <c:lineChart>
        <c:grouping val="standard"/>
        <c:varyColors val="0"/>
        <c:ser>
          <c:idx val="0"/>
          <c:order val="0"/>
          <c:spPr>
            <a:ln w="28575" cap="rnd">
              <a:solidFill>
                <a:schemeClr val="accent1"/>
              </a:solidFill>
              <a:round/>
            </a:ln>
            <a:effectLst/>
          </c:spPr>
          <c:marker>
            <c:symbol val="none"/>
          </c:marker>
          <c:cat>
            <c:numRef>
              <c:extLst>
                <c:ext xmlns:c15="http://schemas.microsoft.com/office/drawing/2012/chart" uri="{02D57815-91ED-43cb-92C2-25804820EDAC}">
                  <c15:fullRef>
                    <c15:sqref>'PV - ACC'!$C$44:$AF$44</c15:sqref>
                  </c15:fullRef>
                </c:ext>
              </c:extLst>
              <c:f>'PV - ACC'!$C$44:$V$44</c:f>
              <c:numCache>
                <c:formatCode>General</c:formatCode>
                <c:ptCount val="20"/>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pt idx="16">
                  <c:v>2043</c:v>
                </c:pt>
                <c:pt idx="17">
                  <c:v>2044</c:v>
                </c:pt>
                <c:pt idx="18">
                  <c:v>2045</c:v>
                </c:pt>
                <c:pt idx="19">
                  <c:v>2046</c:v>
                </c:pt>
              </c:numCache>
            </c:numRef>
          </c:cat>
          <c:val>
            <c:numRef>
              <c:extLst>
                <c:ext xmlns:c15="http://schemas.microsoft.com/office/drawing/2012/chart" uri="{02D57815-91ED-43cb-92C2-25804820EDAC}">
                  <c15:fullRef>
                    <c15:sqref>'PV - ACC'!$C$68:$AF$68</c15:sqref>
                  </c15:fullRef>
                </c:ext>
              </c:extLst>
              <c:f>'PV - ACC'!$C$68:$V$68</c:f>
              <c:numCache>
                <c:formatCode>_-* #\ ##0\ "€"_-;\-* #\ ##0\ "€"_-;_-* "-"??\ "€"_-;_-@_-</c:formatCode>
                <c:ptCount val="20"/>
                <c:pt idx="0">
                  <c:v>-16125</c:v>
                </c:pt>
                <c:pt idx="1">
                  <c:v>-16125</c:v>
                </c:pt>
                <c:pt idx="2">
                  <c:v>-16125</c:v>
                </c:pt>
                <c:pt idx="3">
                  <c:v>-16125</c:v>
                </c:pt>
                <c:pt idx="4">
                  <c:v>-61625</c:v>
                </c:pt>
                <c:pt idx="5">
                  <c:v>-61625</c:v>
                </c:pt>
                <c:pt idx="6">
                  <c:v>-61625</c:v>
                </c:pt>
                <c:pt idx="7">
                  <c:v>-61625</c:v>
                </c:pt>
                <c:pt idx="8">
                  <c:v>-61625</c:v>
                </c:pt>
                <c:pt idx="9">
                  <c:v>-61625</c:v>
                </c:pt>
                <c:pt idx="10">
                  <c:v>-61625</c:v>
                </c:pt>
                <c:pt idx="11">
                  <c:v>-61625</c:v>
                </c:pt>
                <c:pt idx="12">
                  <c:v>-61625</c:v>
                </c:pt>
                <c:pt idx="13">
                  <c:v>-61625</c:v>
                </c:pt>
                <c:pt idx="14">
                  <c:v>-61625</c:v>
                </c:pt>
                <c:pt idx="15">
                  <c:v>-61625</c:v>
                </c:pt>
                <c:pt idx="16">
                  <c:v>-61625</c:v>
                </c:pt>
                <c:pt idx="17">
                  <c:v>-61625</c:v>
                </c:pt>
                <c:pt idx="18">
                  <c:v>-61625</c:v>
                </c:pt>
                <c:pt idx="19">
                  <c:v>-61625</c:v>
                </c:pt>
              </c:numCache>
            </c:numRef>
          </c:val>
          <c:smooth val="0"/>
          <c:extLst>
            <c:ext xmlns:c16="http://schemas.microsoft.com/office/drawing/2014/chart" uri="{C3380CC4-5D6E-409C-BE32-E72D297353CC}">
              <c16:uniqueId val="{00000000-8447-4589-A85A-A06A37D22C53}"/>
            </c:ext>
          </c:extLst>
        </c:ser>
        <c:dLbls>
          <c:showLegendKey val="0"/>
          <c:showVal val="0"/>
          <c:showCatName val="0"/>
          <c:showSerName val="0"/>
          <c:showPercent val="0"/>
          <c:showBubbleSize val="0"/>
        </c:dLbls>
        <c:smooth val="0"/>
        <c:axId val="1061769456"/>
        <c:axId val="1061773296"/>
      </c:lineChart>
      <c:catAx>
        <c:axId val="1061769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Kanit Light" pitchFamily="2" charset="-34"/>
                <a:ea typeface="+mn-ea"/>
                <a:cs typeface="Kanit Light" pitchFamily="2" charset="-34"/>
              </a:defRPr>
            </a:pPr>
            <a:endParaRPr lang="fr-FR"/>
          </a:p>
        </c:txPr>
        <c:crossAx val="1061773296"/>
        <c:crosses val="autoZero"/>
        <c:auto val="1"/>
        <c:lblAlgn val="ctr"/>
        <c:lblOffset val="100"/>
        <c:noMultiLvlLbl val="0"/>
      </c:catAx>
      <c:valAx>
        <c:axId val="1061773296"/>
        <c:scaling>
          <c:orientation val="minMax"/>
        </c:scaling>
        <c:delete val="0"/>
        <c:axPos val="l"/>
        <c:majorGridlines>
          <c:spPr>
            <a:ln w="9525" cap="flat" cmpd="sng" algn="ctr">
              <a:solidFill>
                <a:schemeClr val="tx1">
                  <a:lumMod val="15000"/>
                  <a:lumOff val="85000"/>
                </a:schemeClr>
              </a:solidFill>
              <a:round/>
            </a:ln>
            <a:effectLst/>
          </c:spPr>
        </c:majorGridlines>
        <c:numFmt formatCode="_-* #\ ##0\ &quot;€&quot;_-;\-* #\ ##0\ &quot;€&quot;_-;_-* &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Kanit Light" pitchFamily="2" charset="-34"/>
                <a:ea typeface="+mn-ea"/>
                <a:cs typeface="Kanit Light" pitchFamily="2" charset="-34"/>
              </a:defRPr>
            </a:pPr>
            <a:endParaRPr lang="fr-FR"/>
          </a:p>
        </c:txPr>
        <c:crossAx val="10617694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Kanit Light" pitchFamily="2" charset="-34"/>
          <a:cs typeface="Kanit Light" pitchFamily="2" charset="-34"/>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080" b="0" i="0" u="none" strike="noStrike" kern="1200" spc="0" baseline="0">
                <a:solidFill>
                  <a:schemeClr val="tx1"/>
                </a:solidFill>
                <a:latin typeface="Kanit Light" pitchFamily="2" charset="-34"/>
                <a:ea typeface="+mn-ea"/>
                <a:cs typeface="Kanit Light" pitchFamily="2" charset="-34"/>
              </a:defRPr>
            </a:pPr>
            <a:r>
              <a:rPr lang="fr-FR"/>
              <a:t>Chiffre d'affaires</a:t>
            </a:r>
          </a:p>
        </c:rich>
      </c:tx>
      <c:overlay val="0"/>
      <c:spPr>
        <a:noFill/>
        <a:ln>
          <a:noFill/>
        </a:ln>
        <a:effectLst/>
      </c:spPr>
      <c:txPr>
        <a:bodyPr rot="0" spcFirstLastPara="1" vertOverflow="ellipsis" vert="horz" wrap="square" anchor="ctr" anchorCtr="1"/>
        <a:lstStyle/>
        <a:p>
          <a:pPr algn="ctr" rtl="0">
            <a:defRPr sz="1080" b="0" i="0" u="none" strike="noStrike" kern="1200" spc="0" baseline="0">
              <a:solidFill>
                <a:schemeClr val="tx1"/>
              </a:solidFill>
              <a:latin typeface="Kanit Light" pitchFamily="2" charset="-34"/>
              <a:ea typeface="+mn-ea"/>
              <a:cs typeface="Kanit Light" pitchFamily="2" charset="-34"/>
            </a:defRPr>
          </a:pPr>
          <a:endParaRPr lang="fr-FR"/>
        </a:p>
      </c:txPr>
    </c:title>
    <c:autoTitleDeleted val="0"/>
    <c:plotArea>
      <c:layout/>
      <c:areaChart>
        <c:grouping val="stacked"/>
        <c:varyColors val="0"/>
        <c:ser>
          <c:idx val="3"/>
          <c:order val="0"/>
          <c:tx>
            <c:strRef>
              <c:f>'PV - AO CRE'!$A$62</c:f>
              <c:strCache>
                <c:ptCount val="1"/>
                <c:pt idx="0">
                  <c:v>Développement</c:v>
                </c:pt>
              </c:strCache>
            </c:strRef>
          </c:tx>
          <c:spPr>
            <a:solidFill>
              <a:srgbClr val="00B0F0"/>
            </a:solidFill>
            <a:ln>
              <a:noFill/>
            </a:ln>
            <a:effectLst/>
          </c:spPr>
          <c:cat>
            <c:numRef>
              <c:f>'PV - AO CRE'!$C$59:$V$59</c:f>
              <c:numCache>
                <c:formatCode>General</c:formatCode>
                <c:ptCount val="20"/>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pt idx="16">
                  <c:v>2043</c:v>
                </c:pt>
                <c:pt idx="17">
                  <c:v>2044</c:v>
                </c:pt>
                <c:pt idx="18">
                  <c:v>2045</c:v>
                </c:pt>
                <c:pt idx="19">
                  <c:v>2046</c:v>
                </c:pt>
              </c:numCache>
            </c:numRef>
          </c:cat>
          <c:val>
            <c:numRef>
              <c:f>'PV - AO CRE'!$C$62:$V$62</c:f>
              <c:numCache>
                <c:formatCode>#\ ##0\ "€"</c:formatCode>
                <c:ptCount val="20"/>
                <c:pt idx="0">
                  <c:v>34800</c:v>
                </c:pt>
                <c:pt idx="1">
                  <c:v>34800</c:v>
                </c:pt>
                <c:pt idx="2">
                  <c:v>34800</c:v>
                </c:pt>
                <c:pt idx="3">
                  <c:v>34800</c:v>
                </c:pt>
                <c:pt idx="4">
                  <c:v>34800</c:v>
                </c:pt>
                <c:pt idx="5">
                  <c:v>34800</c:v>
                </c:pt>
                <c:pt idx="6">
                  <c:v>34800</c:v>
                </c:pt>
                <c:pt idx="7">
                  <c:v>34800</c:v>
                </c:pt>
                <c:pt idx="8">
                  <c:v>34800</c:v>
                </c:pt>
                <c:pt idx="9">
                  <c:v>34800</c:v>
                </c:pt>
                <c:pt idx="10">
                  <c:v>34800</c:v>
                </c:pt>
                <c:pt idx="11">
                  <c:v>34800</c:v>
                </c:pt>
                <c:pt idx="12">
                  <c:v>34800</c:v>
                </c:pt>
                <c:pt idx="13">
                  <c:v>34800</c:v>
                </c:pt>
                <c:pt idx="14">
                  <c:v>34800</c:v>
                </c:pt>
                <c:pt idx="15">
                  <c:v>34800</c:v>
                </c:pt>
                <c:pt idx="16">
                  <c:v>34800</c:v>
                </c:pt>
                <c:pt idx="17">
                  <c:v>34800</c:v>
                </c:pt>
                <c:pt idx="18">
                  <c:v>34800</c:v>
                </c:pt>
                <c:pt idx="19">
                  <c:v>34800</c:v>
                </c:pt>
              </c:numCache>
            </c:numRef>
          </c:val>
          <c:extLst>
            <c:ext xmlns:c16="http://schemas.microsoft.com/office/drawing/2014/chart" uri="{C3380CC4-5D6E-409C-BE32-E72D297353CC}">
              <c16:uniqueId val="{00000003-B30B-4741-8CAF-790D98698F19}"/>
            </c:ext>
          </c:extLst>
        </c:ser>
        <c:ser>
          <c:idx val="2"/>
          <c:order val="1"/>
          <c:tx>
            <c:strRef>
              <c:f>'PV - AO CRE'!$A$61</c:f>
              <c:strCache>
                <c:ptCount val="1"/>
                <c:pt idx="0">
                  <c:v>Vente élec</c:v>
                </c:pt>
              </c:strCache>
            </c:strRef>
          </c:tx>
          <c:spPr>
            <a:solidFill>
              <a:srgbClr val="92D050"/>
            </a:solidFill>
            <a:ln>
              <a:noFill/>
            </a:ln>
            <a:effectLst/>
          </c:spPr>
          <c:cat>
            <c:numRef>
              <c:f>'PV - AO CRE'!$C$59:$V$59</c:f>
              <c:numCache>
                <c:formatCode>General</c:formatCode>
                <c:ptCount val="20"/>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pt idx="16">
                  <c:v>2043</c:v>
                </c:pt>
                <c:pt idx="17">
                  <c:v>2044</c:v>
                </c:pt>
                <c:pt idx="18">
                  <c:v>2045</c:v>
                </c:pt>
                <c:pt idx="19">
                  <c:v>2046</c:v>
                </c:pt>
              </c:numCache>
            </c:numRef>
          </c:cat>
          <c:val>
            <c:numRef>
              <c:f>'PV - AO CRE'!$C$61:$V$61</c:f>
              <c:numCache>
                <c:formatCode>#\ ##0\ "€"</c:formatCode>
                <c:ptCount val="20"/>
                <c:pt idx="0">
                  <c:v>49500</c:v>
                </c:pt>
                <c:pt idx="1">
                  <c:v>99000</c:v>
                </c:pt>
                <c:pt idx="2">
                  <c:v>148500</c:v>
                </c:pt>
                <c:pt idx="3">
                  <c:v>198000</c:v>
                </c:pt>
                <c:pt idx="4">
                  <c:v>247500</c:v>
                </c:pt>
                <c:pt idx="5">
                  <c:v>297000</c:v>
                </c:pt>
                <c:pt idx="6">
                  <c:v>346500</c:v>
                </c:pt>
                <c:pt idx="7">
                  <c:v>396000</c:v>
                </c:pt>
                <c:pt idx="8">
                  <c:v>445500</c:v>
                </c:pt>
                <c:pt idx="9">
                  <c:v>495000</c:v>
                </c:pt>
                <c:pt idx="10">
                  <c:v>544500</c:v>
                </c:pt>
                <c:pt idx="11">
                  <c:v>594000</c:v>
                </c:pt>
                <c:pt idx="12">
                  <c:v>643500</c:v>
                </c:pt>
                <c:pt idx="13">
                  <c:v>693000</c:v>
                </c:pt>
                <c:pt idx="14">
                  <c:v>742500</c:v>
                </c:pt>
                <c:pt idx="15">
                  <c:v>792000</c:v>
                </c:pt>
                <c:pt idx="16">
                  <c:v>841500</c:v>
                </c:pt>
                <c:pt idx="17">
                  <c:v>891000</c:v>
                </c:pt>
                <c:pt idx="18">
                  <c:v>940500</c:v>
                </c:pt>
                <c:pt idx="19">
                  <c:v>990000</c:v>
                </c:pt>
              </c:numCache>
            </c:numRef>
          </c:val>
          <c:extLst>
            <c:ext xmlns:c16="http://schemas.microsoft.com/office/drawing/2014/chart" uri="{C3380CC4-5D6E-409C-BE32-E72D297353CC}">
              <c16:uniqueId val="{00000002-B30B-4741-8CAF-790D98698F19}"/>
            </c:ext>
          </c:extLst>
        </c:ser>
        <c:dLbls>
          <c:showLegendKey val="0"/>
          <c:showVal val="0"/>
          <c:showCatName val="0"/>
          <c:showSerName val="0"/>
          <c:showPercent val="0"/>
          <c:showBubbleSize val="0"/>
        </c:dLbls>
        <c:axId val="951913743"/>
        <c:axId val="983181167"/>
      </c:areaChart>
      <c:catAx>
        <c:axId val="95191374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Kanit Light" pitchFamily="2" charset="-34"/>
                <a:ea typeface="+mn-ea"/>
                <a:cs typeface="Kanit Light" pitchFamily="2" charset="-34"/>
              </a:defRPr>
            </a:pPr>
            <a:endParaRPr lang="fr-FR"/>
          </a:p>
        </c:txPr>
        <c:crossAx val="983181167"/>
        <c:crosses val="autoZero"/>
        <c:auto val="1"/>
        <c:lblAlgn val="ctr"/>
        <c:lblOffset val="100"/>
        <c:noMultiLvlLbl val="0"/>
      </c:catAx>
      <c:valAx>
        <c:axId val="983181167"/>
        <c:scaling>
          <c:orientation val="minMax"/>
        </c:scaling>
        <c:delete val="0"/>
        <c:axPos val="l"/>
        <c:majorGridlines>
          <c:spPr>
            <a:ln w="9525" cap="flat" cmpd="sng" algn="ctr">
              <a:solidFill>
                <a:schemeClr val="tx1">
                  <a:lumMod val="15000"/>
                  <a:lumOff val="85000"/>
                </a:schemeClr>
              </a:solidFill>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Kanit Light" pitchFamily="2" charset="-34"/>
                <a:ea typeface="+mn-ea"/>
                <a:cs typeface="Kanit Light" pitchFamily="2" charset="-34"/>
              </a:defRPr>
            </a:pPr>
            <a:endParaRPr lang="fr-FR"/>
          </a:p>
        </c:txPr>
        <c:crossAx val="951913743"/>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Kanit Light" pitchFamily="2" charset="-34"/>
              <a:ea typeface="+mn-ea"/>
              <a:cs typeface="Kanit Light" pitchFamily="2" charset="-34"/>
            </a:defRPr>
          </a:pPr>
          <a:endParaRPr lang="fr-FR"/>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solidFill>
            <a:schemeClr val="tx1"/>
          </a:solidFill>
          <a:latin typeface="Kanit Light" pitchFamily="2" charset="-34"/>
          <a:cs typeface="Kanit Light" pitchFamily="2" charset="-34"/>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solidFill>
                <a:latin typeface="Kanit Light" pitchFamily="2" charset="-34"/>
                <a:ea typeface="+mn-ea"/>
                <a:cs typeface="Kanit Light" pitchFamily="2" charset="-34"/>
              </a:defRPr>
            </a:pPr>
            <a:r>
              <a:rPr lang="fr-FR"/>
              <a:t>Temps de travail</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solidFill>
              <a:latin typeface="Kanit Light" pitchFamily="2" charset="-34"/>
              <a:ea typeface="+mn-ea"/>
              <a:cs typeface="Kanit Light" pitchFamily="2" charset="-34"/>
            </a:defRPr>
          </a:pPr>
          <a:endParaRPr lang="fr-FR"/>
        </a:p>
      </c:txPr>
    </c:title>
    <c:autoTitleDeleted val="0"/>
    <c:plotArea>
      <c:layout/>
      <c:areaChart>
        <c:grouping val="stacked"/>
        <c:varyColors val="0"/>
        <c:ser>
          <c:idx val="0"/>
          <c:order val="0"/>
          <c:tx>
            <c:strRef>
              <c:f>'PV - AO CRE'!$A$49</c:f>
              <c:strCache>
                <c:ptCount val="1"/>
                <c:pt idx="0">
                  <c:v>Développement</c:v>
                </c:pt>
              </c:strCache>
            </c:strRef>
          </c:tx>
          <c:spPr>
            <a:solidFill>
              <a:srgbClr val="00B0F0"/>
            </a:solidFill>
            <a:ln>
              <a:noFill/>
            </a:ln>
            <a:effectLst/>
          </c:spPr>
          <c:cat>
            <c:numRef>
              <c:f>'PV - AO CRE'!$C$59:$V$59</c:f>
              <c:numCache>
                <c:formatCode>General</c:formatCode>
                <c:ptCount val="20"/>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pt idx="16">
                  <c:v>2043</c:v>
                </c:pt>
                <c:pt idx="17">
                  <c:v>2044</c:v>
                </c:pt>
                <c:pt idx="18">
                  <c:v>2045</c:v>
                </c:pt>
                <c:pt idx="19">
                  <c:v>2046</c:v>
                </c:pt>
              </c:numCache>
            </c:numRef>
          </c:cat>
          <c:val>
            <c:numRef>
              <c:f>'PV - AO CRE'!$C$49:$V$49</c:f>
              <c:numCache>
                <c:formatCode>0" j/an"</c:formatCode>
                <c:ptCount val="20"/>
                <c:pt idx="0">
                  <c:v>120</c:v>
                </c:pt>
                <c:pt idx="1">
                  <c:v>120</c:v>
                </c:pt>
                <c:pt idx="2">
                  <c:v>120</c:v>
                </c:pt>
                <c:pt idx="3">
                  <c:v>120</c:v>
                </c:pt>
                <c:pt idx="4">
                  <c:v>120</c:v>
                </c:pt>
                <c:pt idx="5">
                  <c:v>120</c:v>
                </c:pt>
                <c:pt idx="6">
                  <c:v>120</c:v>
                </c:pt>
                <c:pt idx="7">
                  <c:v>120</c:v>
                </c:pt>
                <c:pt idx="8">
                  <c:v>120</c:v>
                </c:pt>
                <c:pt idx="9">
                  <c:v>120</c:v>
                </c:pt>
                <c:pt idx="10">
                  <c:v>120</c:v>
                </c:pt>
                <c:pt idx="11">
                  <c:v>120</c:v>
                </c:pt>
                <c:pt idx="12">
                  <c:v>120</c:v>
                </c:pt>
                <c:pt idx="13">
                  <c:v>120</c:v>
                </c:pt>
                <c:pt idx="14">
                  <c:v>120</c:v>
                </c:pt>
                <c:pt idx="15">
                  <c:v>120</c:v>
                </c:pt>
                <c:pt idx="16">
                  <c:v>120</c:v>
                </c:pt>
                <c:pt idx="17">
                  <c:v>120</c:v>
                </c:pt>
                <c:pt idx="18">
                  <c:v>120</c:v>
                </c:pt>
                <c:pt idx="19">
                  <c:v>120</c:v>
                </c:pt>
              </c:numCache>
            </c:numRef>
          </c:val>
          <c:extLst>
            <c:ext xmlns:c16="http://schemas.microsoft.com/office/drawing/2014/chart" uri="{C3380CC4-5D6E-409C-BE32-E72D297353CC}">
              <c16:uniqueId val="{00000000-9B58-4E6B-913F-2EB2201182DC}"/>
            </c:ext>
          </c:extLst>
        </c:ser>
        <c:ser>
          <c:idx val="1"/>
          <c:order val="1"/>
          <c:tx>
            <c:strRef>
              <c:f>'PV - AO CRE'!$A$50</c:f>
              <c:strCache>
                <c:ptCount val="1"/>
                <c:pt idx="0">
                  <c:v>Suivi exploitation</c:v>
                </c:pt>
              </c:strCache>
            </c:strRef>
          </c:tx>
          <c:spPr>
            <a:solidFill>
              <a:srgbClr val="92D050"/>
            </a:solidFill>
            <a:ln>
              <a:noFill/>
            </a:ln>
            <a:effectLst/>
          </c:spPr>
          <c:cat>
            <c:numRef>
              <c:f>'PV - AO CRE'!$C$59:$V$59</c:f>
              <c:numCache>
                <c:formatCode>General</c:formatCode>
                <c:ptCount val="20"/>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pt idx="16">
                  <c:v>2043</c:v>
                </c:pt>
                <c:pt idx="17">
                  <c:v>2044</c:v>
                </c:pt>
                <c:pt idx="18">
                  <c:v>2045</c:v>
                </c:pt>
                <c:pt idx="19">
                  <c:v>2046</c:v>
                </c:pt>
              </c:numCache>
            </c:numRef>
          </c:cat>
          <c:val>
            <c:numRef>
              <c:f>'PV - AO CRE'!$C$50:$V$50</c:f>
              <c:numCache>
                <c:formatCode>0" j/an"</c:formatCode>
                <c:ptCount val="20"/>
                <c:pt idx="0">
                  <c:v>4.5</c:v>
                </c:pt>
                <c:pt idx="1">
                  <c:v>9</c:v>
                </c:pt>
                <c:pt idx="2">
                  <c:v>13.5</c:v>
                </c:pt>
                <c:pt idx="3">
                  <c:v>18</c:v>
                </c:pt>
                <c:pt idx="4">
                  <c:v>22.5</c:v>
                </c:pt>
                <c:pt idx="5">
                  <c:v>27</c:v>
                </c:pt>
                <c:pt idx="6">
                  <c:v>31.5</c:v>
                </c:pt>
                <c:pt idx="7">
                  <c:v>36</c:v>
                </c:pt>
                <c:pt idx="8">
                  <c:v>40.5</c:v>
                </c:pt>
                <c:pt idx="9">
                  <c:v>45</c:v>
                </c:pt>
                <c:pt idx="10">
                  <c:v>49.5</c:v>
                </c:pt>
                <c:pt idx="11">
                  <c:v>54</c:v>
                </c:pt>
                <c:pt idx="12">
                  <c:v>58.5</c:v>
                </c:pt>
                <c:pt idx="13">
                  <c:v>63</c:v>
                </c:pt>
                <c:pt idx="14">
                  <c:v>67.5</c:v>
                </c:pt>
                <c:pt idx="15">
                  <c:v>72</c:v>
                </c:pt>
                <c:pt idx="16">
                  <c:v>76.5</c:v>
                </c:pt>
                <c:pt idx="17">
                  <c:v>81</c:v>
                </c:pt>
                <c:pt idx="18">
                  <c:v>85.5</c:v>
                </c:pt>
                <c:pt idx="19">
                  <c:v>90</c:v>
                </c:pt>
              </c:numCache>
            </c:numRef>
          </c:val>
          <c:extLst>
            <c:ext xmlns:c16="http://schemas.microsoft.com/office/drawing/2014/chart" uri="{C3380CC4-5D6E-409C-BE32-E72D297353CC}">
              <c16:uniqueId val="{00000001-9B58-4E6B-913F-2EB2201182DC}"/>
            </c:ext>
          </c:extLst>
        </c:ser>
        <c:dLbls>
          <c:showLegendKey val="0"/>
          <c:showVal val="0"/>
          <c:showCatName val="0"/>
          <c:showSerName val="0"/>
          <c:showPercent val="0"/>
          <c:showBubbleSize val="0"/>
        </c:dLbls>
        <c:axId val="388231248"/>
        <c:axId val="388223088"/>
        <c:extLst>
          <c:ext xmlns:c15="http://schemas.microsoft.com/office/drawing/2012/chart" uri="{02D57815-91ED-43cb-92C2-25804820EDAC}">
            <c15:filteredAreaSeries>
              <c15:ser>
                <c:idx val="2"/>
                <c:order val="2"/>
                <c:tx>
                  <c:strRef>
                    <c:extLst>
                      <c:ext uri="{02D57815-91ED-43cb-92C2-25804820EDAC}">
                        <c15:formulaRef>
                          <c15:sqref>'PV - AO CRE'!$A$51</c15:sqref>
                        </c15:formulaRef>
                      </c:ext>
                    </c:extLst>
                    <c:strCache>
                      <c:ptCount val="1"/>
                    </c:strCache>
                  </c:strRef>
                </c:tx>
                <c:spPr>
                  <a:solidFill>
                    <a:srgbClr val="FFFF00"/>
                  </a:solidFill>
                  <a:ln>
                    <a:solidFill>
                      <a:schemeClr val="tx1"/>
                    </a:solidFill>
                  </a:ln>
                  <a:effectLst/>
                </c:spPr>
                <c:cat>
                  <c:numRef>
                    <c:extLst>
                      <c:ext uri="{02D57815-91ED-43cb-92C2-25804820EDAC}">
                        <c15:formulaRef>
                          <c15:sqref>'PV - AO CRE'!$C$59:$V$59</c15:sqref>
                        </c15:formulaRef>
                      </c:ext>
                    </c:extLst>
                    <c:numCache>
                      <c:formatCode>General</c:formatCode>
                      <c:ptCount val="20"/>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pt idx="16">
                        <c:v>2043</c:v>
                      </c:pt>
                      <c:pt idx="17">
                        <c:v>2044</c:v>
                      </c:pt>
                      <c:pt idx="18">
                        <c:v>2045</c:v>
                      </c:pt>
                      <c:pt idx="19">
                        <c:v>2046</c:v>
                      </c:pt>
                    </c:numCache>
                  </c:numRef>
                </c:cat>
                <c:val>
                  <c:numRef>
                    <c:extLst>
                      <c:ext uri="{02D57815-91ED-43cb-92C2-25804820EDAC}">
                        <c15:formulaRef>
                          <c15:sqref>'PV - AO CRE'!$C$51:$V$51</c15:sqref>
                        </c15:formulaRef>
                      </c:ext>
                    </c:extLst>
                    <c:numCache>
                      <c:formatCode>0" j/an"</c:formatCode>
                      <c:ptCount val="20"/>
                    </c:numCache>
                  </c:numRef>
                </c:val>
                <c:extLst>
                  <c:ext xmlns:c16="http://schemas.microsoft.com/office/drawing/2014/chart" uri="{C3380CC4-5D6E-409C-BE32-E72D297353CC}">
                    <c16:uniqueId val="{00000002-9B58-4E6B-913F-2EB2201182DC}"/>
                  </c:ext>
                </c:extLst>
              </c15:ser>
            </c15:filteredAreaSeries>
          </c:ext>
        </c:extLst>
      </c:areaChart>
      <c:lineChart>
        <c:grouping val="standard"/>
        <c:varyColors val="0"/>
        <c:ser>
          <c:idx val="3"/>
          <c:order val="3"/>
          <c:tx>
            <c:v>Limite</c:v>
          </c:tx>
          <c:spPr>
            <a:ln w="28575" cap="rnd">
              <a:solidFill>
                <a:srgbClr val="FF0000"/>
              </a:solidFill>
              <a:prstDash val="sysDash"/>
              <a:round/>
            </a:ln>
            <a:effectLst/>
          </c:spPr>
          <c:marker>
            <c:symbol val="none"/>
          </c:marker>
          <c:cat>
            <c:numRef>
              <c:f>'PV - AO CRE'!$C$59:$V$59</c:f>
              <c:numCache>
                <c:formatCode>General</c:formatCode>
                <c:ptCount val="20"/>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pt idx="16">
                  <c:v>2043</c:v>
                </c:pt>
                <c:pt idx="17">
                  <c:v>2044</c:v>
                </c:pt>
                <c:pt idx="18">
                  <c:v>2045</c:v>
                </c:pt>
                <c:pt idx="19">
                  <c:v>2046</c:v>
                </c:pt>
              </c:numCache>
            </c:numRef>
          </c:cat>
          <c:val>
            <c:numRef>
              <c:f>'PV - AO CRE'!$C$53:$V$53</c:f>
              <c:numCache>
                <c:formatCode>General</c:formatCode>
                <c:ptCount val="20"/>
                <c:pt idx="0">
                  <c:v>157.5</c:v>
                </c:pt>
                <c:pt idx="1">
                  <c:v>157.5</c:v>
                </c:pt>
                <c:pt idx="2">
                  <c:v>157.5</c:v>
                </c:pt>
                <c:pt idx="3">
                  <c:v>157.5</c:v>
                </c:pt>
                <c:pt idx="4">
                  <c:v>157.5</c:v>
                </c:pt>
                <c:pt idx="5">
                  <c:v>157.5</c:v>
                </c:pt>
                <c:pt idx="6">
                  <c:v>157.5</c:v>
                </c:pt>
                <c:pt idx="7">
                  <c:v>157.5</c:v>
                </c:pt>
                <c:pt idx="8">
                  <c:v>157.5</c:v>
                </c:pt>
                <c:pt idx="9">
                  <c:v>157.5</c:v>
                </c:pt>
                <c:pt idx="10">
                  <c:v>157.5</c:v>
                </c:pt>
                <c:pt idx="11">
                  <c:v>157.5</c:v>
                </c:pt>
                <c:pt idx="12">
                  <c:v>157.5</c:v>
                </c:pt>
                <c:pt idx="13">
                  <c:v>157.5</c:v>
                </c:pt>
                <c:pt idx="14">
                  <c:v>157.5</c:v>
                </c:pt>
                <c:pt idx="15">
                  <c:v>157.5</c:v>
                </c:pt>
                <c:pt idx="16">
                  <c:v>157.5</c:v>
                </c:pt>
                <c:pt idx="17">
                  <c:v>157.5</c:v>
                </c:pt>
                <c:pt idx="18">
                  <c:v>157.5</c:v>
                </c:pt>
                <c:pt idx="19">
                  <c:v>157.5</c:v>
                </c:pt>
              </c:numCache>
            </c:numRef>
          </c:val>
          <c:smooth val="0"/>
          <c:extLst>
            <c:ext xmlns:c16="http://schemas.microsoft.com/office/drawing/2014/chart" uri="{C3380CC4-5D6E-409C-BE32-E72D297353CC}">
              <c16:uniqueId val="{00000003-9B58-4E6B-913F-2EB2201182DC}"/>
            </c:ext>
          </c:extLst>
        </c:ser>
        <c:dLbls>
          <c:showLegendKey val="0"/>
          <c:showVal val="0"/>
          <c:showCatName val="0"/>
          <c:showSerName val="0"/>
          <c:showPercent val="0"/>
          <c:showBubbleSize val="0"/>
        </c:dLbls>
        <c:marker val="1"/>
        <c:smooth val="0"/>
        <c:axId val="388231248"/>
        <c:axId val="388223088"/>
      </c:lineChart>
      <c:catAx>
        <c:axId val="3882312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Kanit Light" pitchFamily="2" charset="-34"/>
                <a:ea typeface="+mn-ea"/>
                <a:cs typeface="Kanit Light" pitchFamily="2" charset="-34"/>
              </a:defRPr>
            </a:pPr>
            <a:endParaRPr lang="fr-FR"/>
          </a:p>
        </c:txPr>
        <c:crossAx val="388223088"/>
        <c:crosses val="autoZero"/>
        <c:auto val="1"/>
        <c:lblAlgn val="ctr"/>
        <c:lblOffset val="100"/>
        <c:noMultiLvlLbl val="0"/>
      </c:catAx>
      <c:valAx>
        <c:axId val="388223088"/>
        <c:scaling>
          <c:orientation val="minMax"/>
        </c:scaling>
        <c:delete val="0"/>
        <c:axPos val="l"/>
        <c:majorGridlines>
          <c:spPr>
            <a:ln w="9525" cap="flat" cmpd="sng" algn="ctr">
              <a:solidFill>
                <a:schemeClr val="tx1">
                  <a:lumMod val="15000"/>
                  <a:lumOff val="85000"/>
                </a:schemeClr>
              </a:solidFill>
              <a:round/>
            </a:ln>
            <a:effectLst/>
          </c:spPr>
        </c:majorGridlines>
        <c:numFmt formatCode="0&quot; j/an&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Kanit Light" pitchFamily="2" charset="-34"/>
                <a:ea typeface="+mn-ea"/>
                <a:cs typeface="Kanit Light" pitchFamily="2" charset="-34"/>
              </a:defRPr>
            </a:pPr>
            <a:endParaRPr lang="fr-FR"/>
          </a:p>
        </c:txPr>
        <c:crossAx val="38823124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Kanit Light" pitchFamily="2" charset="-34"/>
              <a:ea typeface="+mn-ea"/>
              <a:cs typeface="Kanit Light" pitchFamily="2" charset="-34"/>
            </a:defRPr>
          </a:pPr>
          <a:endParaRPr lang="fr-FR"/>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solidFill>
            <a:schemeClr val="tx1"/>
          </a:solidFill>
          <a:latin typeface="Kanit Light" pitchFamily="2" charset="-34"/>
          <a:cs typeface="Kanit Light" pitchFamily="2" charset="-34"/>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Kanit Light" pitchFamily="2" charset="-34"/>
                <a:ea typeface="+mn-ea"/>
                <a:cs typeface="Kanit Light" pitchFamily="2" charset="-34"/>
              </a:defRPr>
            </a:pPr>
            <a:r>
              <a:rPr lang="fr-FR" sz="1100"/>
              <a:t>Résultat courant avant impôts</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Kanit Light" pitchFamily="2" charset="-34"/>
              <a:ea typeface="+mn-ea"/>
              <a:cs typeface="Kanit Light" pitchFamily="2" charset="-34"/>
            </a:defRPr>
          </a:pPr>
          <a:endParaRPr lang="fr-FR"/>
        </a:p>
      </c:txPr>
    </c:title>
    <c:autoTitleDeleted val="0"/>
    <c:plotArea>
      <c:layout/>
      <c:lineChart>
        <c:grouping val="standard"/>
        <c:varyColors val="0"/>
        <c:ser>
          <c:idx val="0"/>
          <c:order val="0"/>
          <c:spPr>
            <a:ln w="28575" cap="rnd">
              <a:solidFill>
                <a:schemeClr val="accent1"/>
              </a:solidFill>
              <a:round/>
            </a:ln>
            <a:effectLst/>
          </c:spPr>
          <c:marker>
            <c:symbol val="none"/>
          </c:marker>
          <c:cat>
            <c:strLit>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'PV - AO'!$C$78:$AF$78</c15:sqref>
                  </c15:fullRef>
                </c:ext>
              </c:extLst>
              <c:f>'PV - AO'!$C$78:$V$78</c:f>
              <c:numCache>
                <c:formatCode>_-* #\ ##0\ "€"_-;\-* #\ ##0\ "€"_-;_-* "-"??\ "€"_-;_-@_-</c:formatCode>
                <c:ptCount val="20"/>
                <c:pt idx="0">
                  <c:v>-23877.5</c:v>
                </c:pt>
                <c:pt idx="1">
                  <c:v>-15316.371125513306</c:v>
                </c:pt>
                <c:pt idx="2">
                  <c:v>-5987.0682215604538</c:v>
                </c:pt>
                <c:pt idx="3">
                  <c:v>4141.1356730372063</c:v>
                </c:pt>
                <c:pt idx="4">
                  <c:v>15100.196597905466</c:v>
                </c:pt>
                <c:pt idx="5">
                  <c:v>26923.348834255157</c:v>
                </c:pt>
                <c:pt idx="6">
                  <c:v>39645.156034545522</c:v>
                </c:pt>
                <c:pt idx="7">
                  <c:v>53301.564397334194</c:v>
                </c:pt>
                <c:pt idx="8">
                  <c:v>67929.957969121111</c:v>
                </c:pt>
                <c:pt idx="9">
                  <c:v>83569.216158266208</c:v>
                </c:pt>
                <c:pt idx="10">
                  <c:v>57637.273549463789</c:v>
                </c:pt>
                <c:pt idx="11">
                  <c:v>66860.053236309279</c:v>
                </c:pt>
                <c:pt idx="12">
                  <c:v>76451.744110628599</c:v>
                </c:pt>
                <c:pt idx="13">
                  <c:v>86427.102619920668</c:v>
                </c:pt>
                <c:pt idx="14">
                  <c:v>96801.475469584431</c:v>
                </c:pt>
                <c:pt idx="15">
                  <c:v>107590.82323323474</c:v>
                </c:pt>
                <c:pt idx="16">
                  <c:v>117481.51603294438</c:v>
                </c:pt>
                <c:pt idx="17">
                  <c:v>126437.6076701557</c:v>
                </c:pt>
                <c:pt idx="18">
                  <c:v>134421.71409836877</c:v>
                </c:pt>
                <c:pt idx="19">
                  <c:v>141394.9559092237</c:v>
                </c:pt>
              </c:numCache>
            </c:numRef>
          </c:val>
          <c:smooth val="0"/>
          <c:extLst>
            <c:ext xmlns:c16="http://schemas.microsoft.com/office/drawing/2014/chart" uri="{C3380CC4-5D6E-409C-BE32-E72D297353CC}">
              <c16:uniqueId val="{00000000-0017-4F9A-8F9F-2BE2CDD0AA33}"/>
            </c:ext>
          </c:extLst>
        </c:ser>
        <c:dLbls>
          <c:showLegendKey val="0"/>
          <c:showVal val="0"/>
          <c:showCatName val="0"/>
          <c:showSerName val="0"/>
          <c:showPercent val="0"/>
          <c:showBubbleSize val="0"/>
        </c:dLbls>
        <c:smooth val="0"/>
        <c:axId val="1061769456"/>
        <c:axId val="1061773296"/>
      </c:lineChart>
      <c:catAx>
        <c:axId val="106176945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Kanit Light" pitchFamily="2" charset="-34"/>
                <a:ea typeface="+mn-ea"/>
                <a:cs typeface="Kanit Light" pitchFamily="2" charset="-34"/>
              </a:defRPr>
            </a:pPr>
            <a:endParaRPr lang="fr-FR"/>
          </a:p>
        </c:txPr>
        <c:crossAx val="1061773296"/>
        <c:crosses val="autoZero"/>
        <c:auto val="1"/>
        <c:lblAlgn val="ctr"/>
        <c:lblOffset val="100"/>
        <c:noMultiLvlLbl val="0"/>
      </c:catAx>
      <c:valAx>
        <c:axId val="1061773296"/>
        <c:scaling>
          <c:orientation val="minMax"/>
        </c:scaling>
        <c:delete val="0"/>
        <c:axPos val="l"/>
        <c:majorGridlines>
          <c:spPr>
            <a:ln w="9525" cap="flat" cmpd="sng" algn="ctr">
              <a:solidFill>
                <a:schemeClr val="tx1">
                  <a:lumMod val="15000"/>
                  <a:lumOff val="85000"/>
                </a:schemeClr>
              </a:solidFill>
              <a:round/>
            </a:ln>
            <a:effectLst/>
          </c:spPr>
        </c:majorGridlines>
        <c:numFmt formatCode="_-* #\ ##0\ &quot;€&quot;_-;\-* #\ ##0\ &quot;€&quot;_-;_-* &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Kanit Light" pitchFamily="2" charset="-34"/>
                <a:ea typeface="+mn-ea"/>
                <a:cs typeface="Kanit Light" pitchFamily="2" charset="-34"/>
              </a:defRPr>
            </a:pPr>
            <a:endParaRPr lang="fr-FR"/>
          </a:p>
        </c:txPr>
        <c:crossAx val="10617694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Kanit Light" pitchFamily="2" charset="-34"/>
          <a:cs typeface="Kanit Light" pitchFamily="2" charset="-34"/>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1100" b="0" i="0" u="none" strike="noStrike" kern="1200" spc="0" baseline="0">
                <a:solidFill>
                  <a:sysClr val="windowText" lastClr="000000">
                    <a:lumMod val="65000"/>
                    <a:lumOff val="35000"/>
                  </a:sysClr>
                </a:solidFill>
                <a:latin typeface="Kanit Light" pitchFamily="2" charset="-34"/>
                <a:ea typeface="+mn-ea"/>
                <a:cs typeface="Kanit Light" pitchFamily="2" charset="-34"/>
              </a:defRPr>
            </a:pPr>
            <a:r>
              <a:rPr lang="fr-FR" sz="1100" b="0" i="0" u="none" strike="noStrike" kern="1200" spc="0" baseline="0">
                <a:solidFill>
                  <a:sysClr val="windowText" lastClr="000000">
                    <a:lumMod val="65000"/>
                    <a:lumOff val="35000"/>
                  </a:sysClr>
                </a:solidFill>
                <a:latin typeface="Kanit Light" pitchFamily="2" charset="-34"/>
                <a:ea typeface="+mn-ea"/>
                <a:cs typeface="Kanit Light" pitchFamily="2" charset="-34"/>
              </a:rPr>
              <a:t>Trésorerie</a:t>
            </a:r>
          </a:p>
        </c:rich>
      </c:tx>
      <c:overlay val="0"/>
      <c:spPr>
        <a:noFill/>
        <a:ln>
          <a:noFill/>
        </a:ln>
        <a:effectLst/>
      </c:spPr>
      <c:txPr>
        <a:bodyPr rot="0" spcFirstLastPara="1" vertOverflow="ellipsis" vert="horz" wrap="square" anchor="ctr" anchorCtr="1"/>
        <a:lstStyle/>
        <a:p>
          <a:pPr algn="ctr" rtl="0">
            <a:defRPr lang="fr-FR" sz="1100" b="0" i="0" u="none" strike="noStrike" kern="1200" spc="0" baseline="0">
              <a:solidFill>
                <a:sysClr val="windowText" lastClr="000000">
                  <a:lumMod val="65000"/>
                  <a:lumOff val="35000"/>
                </a:sysClr>
              </a:solidFill>
              <a:latin typeface="Kanit Light" pitchFamily="2" charset="-34"/>
              <a:ea typeface="+mn-ea"/>
              <a:cs typeface="Kanit Light" pitchFamily="2" charset="-34"/>
            </a:defRPr>
          </a:pPr>
          <a:endParaRPr lang="fr-FR"/>
        </a:p>
      </c:txPr>
    </c:title>
    <c:autoTitleDeleted val="0"/>
    <c:plotArea>
      <c:layout/>
      <c:lineChart>
        <c:grouping val="standard"/>
        <c:varyColors val="0"/>
        <c:ser>
          <c:idx val="0"/>
          <c:order val="0"/>
          <c:spPr>
            <a:ln w="28575" cap="rnd">
              <a:solidFill>
                <a:schemeClr val="accent1"/>
              </a:solidFill>
              <a:round/>
            </a:ln>
            <a:effectLst/>
          </c:spPr>
          <c:marker>
            <c:symbol val="none"/>
          </c:marker>
          <c:cat>
            <c:numRef>
              <c:extLst>
                <c:ext xmlns:c15="http://schemas.microsoft.com/office/drawing/2012/chart" uri="{02D57815-91ED-43cb-92C2-25804820EDAC}">
                  <c15:fullRef>
                    <c15:sqref>'PV - AO'!$C$84:$AF$84</c15:sqref>
                  </c15:fullRef>
                </c:ext>
              </c:extLst>
              <c:f>'PV - AO'!$C$84:$V$84</c:f>
              <c:numCache>
                <c:formatCode>m/d/yy</c:formatCode>
                <c:ptCount val="20"/>
                <c:pt idx="0">
                  <c:v>46752</c:v>
                </c:pt>
                <c:pt idx="1">
                  <c:v>47117</c:v>
                </c:pt>
                <c:pt idx="2">
                  <c:v>47483</c:v>
                </c:pt>
                <c:pt idx="3">
                  <c:v>47848</c:v>
                </c:pt>
                <c:pt idx="4">
                  <c:v>48213</c:v>
                </c:pt>
                <c:pt idx="5">
                  <c:v>48579</c:v>
                </c:pt>
                <c:pt idx="6">
                  <c:v>48944</c:v>
                </c:pt>
                <c:pt idx="7">
                  <c:v>49309</c:v>
                </c:pt>
                <c:pt idx="8">
                  <c:v>49674</c:v>
                </c:pt>
                <c:pt idx="9">
                  <c:v>50040</c:v>
                </c:pt>
                <c:pt idx="10">
                  <c:v>50405</c:v>
                </c:pt>
                <c:pt idx="11">
                  <c:v>50770</c:v>
                </c:pt>
                <c:pt idx="12">
                  <c:v>51135</c:v>
                </c:pt>
                <c:pt idx="13">
                  <c:v>51501</c:v>
                </c:pt>
                <c:pt idx="14">
                  <c:v>51866</c:v>
                </c:pt>
                <c:pt idx="15">
                  <c:v>52231</c:v>
                </c:pt>
                <c:pt idx="16">
                  <c:v>52596</c:v>
                </c:pt>
                <c:pt idx="17">
                  <c:v>52962</c:v>
                </c:pt>
                <c:pt idx="18">
                  <c:v>53327</c:v>
                </c:pt>
                <c:pt idx="19">
                  <c:v>53692</c:v>
                </c:pt>
              </c:numCache>
            </c:numRef>
          </c:cat>
          <c:val>
            <c:numRef>
              <c:extLst>
                <c:ext xmlns:c15="http://schemas.microsoft.com/office/drawing/2012/chart" uri="{02D57815-91ED-43cb-92C2-25804820EDAC}">
                  <c15:fullRef>
                    <c15:sqref>'PV - AO'!$C$91:$AF$91</c15:sqref>
                  </c15:fullRef>
                </c:ext>
              </c:extLst>
              <c:f>'PV - AO'!$C$91:$V$91</c:f>
              <c:numCache>
                <c:formatCode>_-* #\ ##0\ "€"_-;\-* #\ ##0\ "€"_-;_-* "-"??\ "€"_-;_-@_-</c:formatCode>
                <c:ptCount val="20"/>
                <c:pt idx="0">
                  <c:v>85906.778137832662</c:v>
                </c:pt>
                <c:pt idx="1">
                  <c:v>32920.334413497985</c:v>
                </c:pt>
                <c:pt idx="2">
                  <c:v>-8959.3311730040441</c:v>
                </c:pt>
                <c:pt idx="3">
                  <c:v>-39732.218621673397</c:v>
                </c:pt>
                <c:pt idx="4">
                  <c:v>-59398.327932510103</c:v>
                </c:pt>
                <c:pt idx="5">
                  <c:v>-67957.659105514133</c:v>
                </c:pt>
                <c:pt idx="6">
                  <c:v>-65410.212140685486</c:v>
                </c:pt>
                <c:pt idx="7">
                  <c:v>-51755.98703802425</c:v>
                </c:pt>
                <c:pt idx="8">
                  <c:v>-26994.983797530309</c:v>
                </c:pt>
                <c:pt idx="9">
                  <c:v>8872.7975807962794</c:v>
                </c:pt>
                <c:pt idx="10">
                  <c:v>53440.578959122868</c:v>
                </c:pt>
                <c:pt idx="11">
                  <c:v>98008.360337449456</c:v>
                </c:pt>
                <c:pt idx="12">
                  <c:v>142576.14171577606</c:v>
                </c:pt>
                <c:pt idx="13">
                  <c:v>187143.92309410265</c:v>
                </c:pt>
                <c:pt idx="14">
                  <c:v>231711.70447242924</c:v>
                </c:pt>
                <c:pt idx="15">
                  <c:v>309535.20771292318</c:v>
                </c:pt>
                <c:pt idx="16">
                  <c:v>420614.43281558447</c:v>
                </c:pt>
                <c:pt idx="17">
                  <c:v>564949.37978041312</c:v>
                </c:pt>
                <c:pt idx="18">
                  <c:v>742540.048607409</c:v>
                </c:pt>
                <c:pt idx="19">
                  <c:v>953386.43929657224</c:v>
                </c:pt>
              </c:numCache>
            </c:numRef>
          </c:val>
          <c:smooth val="0"/>
          <c:extLst>
            <c:ext xmlns:c16="http://schemas.microsoft.com/office/drawing/2014/chart" uri="{C3380CC4-5D6E-409C-BE32-E72D297353CC}">
              <c16:uniqueId val="{00000000-9FE7-4AA8-A9AA-57BC5A30DEC5}"/>
            </c:ext>
          </c:extLst>
        </c:ser>
        <c:dLbls>
          <c:showLegendKey val="0"/>
          <c:showVal val="0"/>
          <c:showCatName val="0"/>
          <c:showSerName val="0"/>
          <c:showPercent val="0"/>
          <c:showBubbleSize val="0"/>
        </c:dLbls>
        <c:smooth val="0"/>
        <c:axId val="1061734896"/>
        <c:axId val="1061718576"/>
      </c:lineChart>
      <c:dateAx>
        <c:axId val="1061734896"/>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solidFill>
                <a:latin typeface="Kanit Light" pitchFamily="2" charset="-34"/>
                <a:ea typeface="+mn-ea"/>
                <a:cs typeface="Kanit Light" pitchFamily="2" charset="-34"/>
              </a:defRPr>
            </a:pPr>
            <a:endParaRPr lang="fr-FR"/>
          </a:p>
        </c:txPr>
        <c:crossAx val="1061718576"/>
        <c:crosses val="autoZero"/>
        <c:auto val="1"/>
        <c:lblOffset val="100"/>
        <c:baseTimeUnit val="years"/>
      </c:dateAx>
      <c:valAx>
        <c:axId val="1061718576"/>
        <c:scaling>
          <c:orientation val="minMax"/>
        </c:scaling>
        <c:delete val="0"/>
        <c:axPos val="l"/>
        <c:majorGridlines>
          <c:spPr>
            <a:ln w="9525" cap="flat" cmpd="sng" algn="ctr">
              <a:solidFill>
                <a:schemeClr val="tx1">
                  <a:lumMod val="15000"/>
                  <a:lumOff val="85000"/>
                </a:schemeClr>
              </a:solidFill>
              <a:round/>
            </a:ln>
            <a:effectLst/>
          </c:spPr>
        </c:majorGridlines>
        <c:numFmt formatCode="_-* #\ ##0\ &quot;€&quot;_-;\-* #\ ##0\ &quot;€&quot;_-;_-* &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solidFill>
                <a:latin typeface="Kanit Light" pitchFamily="2" charset="-34"/>
                <a:ea typeface="+mn-ea"/>
                <a:cs typeface="Kanit Light" pitchFamily="2" charset="-34"/>
              </a:defRPr>
            </a:pPr>
            <a:endParaRPr lang="fr-FR"/>
          </a:p>
        </c:txPr>
        <c:crossAx val="10617348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Kanit Light" pitchFamily="2" charset="-34"/>
          <a:ea typeface="+mn-ea"/>
          <a:cs typeface="Kanit Light" pitchFamily="2" charset="-34"/>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1080" b="0" i="0" u="none" strike="noStrike" kern="1200" spc="0" baseline="0">
                <a:solidFill>
                  <a:sysClr val="windowText" lastClr="000000">
                    <a:lumMod val="65000"/>
                    <a:lumOff val="35000"/>
                  </a:sysClr>
                </a:solidFill>
                <a:latin typeface="+mn-lt"/>
                <a:ea typeface="+mn-ea"/>
                <a:cs typeface="+mn-cs"/>
              </a:defRPr>
            </a:pPr>
            <a:r>
              <a:rPr lang="fr-FR" sz="1080" b="0" i="0" u="none" strike="noStrike" kern="1200" spc="0" baseline="0">
                <a:solidFill>
                  <a:sysClr val="windowText" lastClr="000000">
                    <a:lumMod val="65000"/>
                    <a:lumOff val="35000"/>
                  </a:sysClr>
                </a:solidFill>
                <a:latin typeface="+mn-lt"/>
                <a:ea typeface="+mn-ea"/>
                <a:cs typeface="+mn-cs"/>
              </a:rPr>
              <a:t>Temps de travail</a:t>
            </a:r>
          </a:p>
        </c:rich>
      </c:tx>
      <c:overlay val="0"/>
      <c:spPr>
        <a:noFill/>
        <a:ln>
          <a:noFill/>
        </a:ln>
        <a:effectLst/>
      </c:spPr>
      <c:txPr>
        <a:bodyPr rot="0" spcFirstLastPara="1" vertOverflow="ellipsis" vert="horz" wrap="square" anchor="ctr" anchorCtr="1"/>
        <a:lstStyle/>
        <a:p>
          <a:pPr algn="ctr" rtl="0">
            <a:defRPr lang="fr-FR" sz="1080" b="0" i="0" u="none" strike="noStrike" kern="1200" spc="0" baseline="0">
              <a:solidFill>
                <a:sysClr val="windowText" lastClr="000000">
                  <a:lumMod val="65000"/>
                  <a:lumOff val="35000"/>
                </a:sysClr>
              </a:solidFill>
              <a:latin typeface="+mn-lt"/>
              <a:ea typeface="+mn-ea"/>
              <a:cs typeface="+mn-cs"/>
            </a:defRPr>
          </a:pPr>
          <a:endParaRPr lang="fr-FR"/>
        </a:p>
      </c:txPr>
    </c:title>
    <c:autoTitleDeleted val="0"/>
    <c:plotArea>
      <c:layout/>
      <c:areaChart>
        <c:grouping val="stacked"/>
        <c:varyColors val="0"/>
        <c:ser>
          <c:idx val="0"/>
          <c:order val="0"/>
          <c:tx>
            <c:strRef>
              <c:f>'PV - AO'!$A$35</c:f>
              <c:strCache>
                <c:ptCount val="1"/>
                <c:pt idx="0">
                  <c:v>Dev</c:v>
                </c:pt>
              </c:strCache>
            </c:strRef>
          </c:tx>
          <c:spPr>
            <a:solidFill>
              <a:schemeClr val="accent1"/>
            </a:solidFill>
            <a:ln>
              <a:noFill/>
            </a:ln>
            <a:effectLst/>
          </c:spPr>
          <c:cat>
            <c:strLit>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'PV - AO'!$C$35:$AF$35</c15:sqref>
                  </c15:fullRef>
                </c:ext>
              </c:extLst>
              <c:f>'PV - AO'!$C$35:$V$35</c:f>
              <c:numCache>
                <c:formatCode>General</c:formatCode>
                <c:ptCount val="20"/>
                <c:pt idx="0">
                  <c:v>90</c:v>
                </c:pt>
                <c:pt idx="1">
                  <c:v>90</c:v>
                </c:pt>
                <c:pt idx="2">
                  <c:v>90</c:v>
                </c:pt>
                <c:pt idx="3">
                  <c:v>90</c:v>
                </c:pt>
                <c:pt idx="4">
                  <c:v>90</c:v>
                </c:pt>
                <c:pt idx="5">
                  <c:v>90</c:v>
                </c:pt>
                <c:pt idx="6">
                  <c:v>90</c:v>
                </c:pt>
                <c:pt idx="7">
                  <c:v>90</c:v>
                </c:pt>
                <c:pt idx="8">
                  <c:v>90</c:v>
                </c:pt>
                <c:pt idx="9">
                  <c:v>90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6C1B-4D43-8CC6-5AA3D3647F3D}"/>
            </c:ext>
          </c:extLst>
        </c:ser>
        <c:ser>
          <c:idx val="1"/>
          <c:order val="1"/>
          <c:tx>
            <c:strRef>
              <c:f>'PV - AO'!$A$36</c:f>
              <c:strCache>
                <c:ptCount val="1"/>
                <c:pt idx="0">
                  <c:v>Suivi d'exploit</c:v>
                </c:pt>
              </c:strCache>
            </c:strRef>
          </c:tx>
          <c:spPr>
            <a:solidFill>
              <a:schemeClr val="accent2"/>
            </a:solidFill>
            <a:ln>
              <a:noFill/>
            </a:ln>
            <a:effectLst/>
          </c:spPr>
          <c:cat>
            <c:strLit>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'PV - AO'!$C$36:$AF$36</c15:sqref>
                  </c15:fullRef>
                </c:ext>
              </c:extLst>
              <c:f>'PV - AO'!$C$36:$V$36</c:f>
              <c:numCache>
                <c:formatCode>General</c:formatCode>
                <c:ptCount val="20"/>
                <c:pt idx="0">
                  <c:v>4.5</c:v>
                </c:pt>
                <c:pt idx="1">
                  <c:v>9</c:v>
                </c:pt>
                <c:pt idx="2">
                  <c:v>13.5</c:v>
                </c:pt>
                <c:pt idx="3">
                  <c:v>18</c:v>
                </c:pt>
                <c:pt idx="4">
                  <c:v>22.5</c:v>
                </c:pt>
                <c:pt idx="5">
                  <c:v>27</c:v>
                </c:pt>
                <c:pt idx="6">
                  <c:v>31.5</c:v>
                </c:pt>
                <c:pt idx="7">
                  <c:v>36</c:v>
                </c:pt>
                <c:pt idx="8">
                  <c:v>40.5</c:v>
                </c:pt>
                <c:pt idx="9">
                  <c:v>45</c:v>
                </c:pt>
                <c:pt idx="10">
                  <c:v>45</c:v>
                </c:pt>
                <c:pt idx="11">
                  <c:v>45</c:v>
                </c:pt>
                <c:pt idx="12">
                  <c:v>45</c:v>
                </c:pt>
                <c:pt idx="13">
                  <c:v>45</c:v>
                </c:pt>
                <c:pt idx="14">
                  <c:v>45</c:v>
                </c:pt>
                <c:pt idx="15">
                  <c:v>45</c:v>
                </c:pt>
                <c:pt idx="16">
                  <c:v>45</c:v>
                </c:pt>
                <c:pt idx="17">
                  <c:v>45</c:v>
                </c:pt>
                <c:pt idx="18">
                  <c:v>45</c:v>
                </c:pt>
                <c:pt idx="19">
                  <c:v>45</c:v>
                </c:pt>
              </c:numCache>
            </c:numRef>
          </c:val>
          <c:extLst>
            <c:ext xmlns:c16="http://schemas.microsoft.com/office/drawing/2014/chart" uri="{C3380CC4-5D6E-409C-BE32-E72D297353CC}">
              <c16:uniqueId val="{00000001-6C1B-4D43-8CC6-5AA3D3647F3D}"/>
            </c:ext>
          </c:extLst>
        </c:ser>
        <c:dLbls>
          <c:showLegendKey val="0"/>
          <c:showVal val="0"/>
          <c:showCatName val="0"/>
          <c:showSerName val="0"/>
          <c:showPercent val="0"/>
          <c:showBubbleSize val="0"/>
        </c:dLbls>
        <c:axId val="388225968"/>
        <c:axId val="388222128"/>
      </c:areaChart>
      <c:catAx>
        <c:axId val="388225968"/>
        <c:scaling>
          <c:orientation val="minMax"/>
        </c:scaling>
        <c:delete val="0"/>
        <c:axPos val="b"/>
        <c:numFmt formatCode="General"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8222128"/>
        <c:crosses val="autoZero"/>
        <c:auto val="1"/>
        <c:lblAlgn val="ctr"/>
        <c:lblOffset val="100"/>
        <c:noMultiLvlLbl val="0"/>
      </c:catAx>
      <c:valAx>
        <c:axId val="3882221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822596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CA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areaChart>
        <c:grouping val="stacked"/>
        <c:varyColors val="0"/>
        <c:ser>
          <c:idx val="1"/>
          <c:order val="0"/>
          <c:tx>
            <c:strRef>
              <c:f>'PV - AO'!$A$51</c:f>
              <c:strCache>
                <c:ptCount val="1"/>
                <c:pt idx="0">
                  <c:v>Développement</c:v>
                </c:pt>
              </c:strCache>
            </c:strRef>
          </c:tx>
          <c:spPr>
            <a:solidFill>
              <a:schemeClr val="accent2"/>
            </a:solidFill>
            <a:ln>
              <a:noFill/>
            </a:ln>
            <a:effectLst/>
          </c:spPr>
          <c:cat>
            <c:numRef>
              <c:f>'PV - AO'!$C$44:$V$44</c:f>
              <c:numCache>
                <c:formatCode>General</c:formatCode>
                <c:ptCount val="20"/>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pt idx="16">
                  <c:v>2043</c:v>
                </c:pt>
                <c:pt idx="17">
                  <c:v>2044</c:v>
                </c:pt>
                <c:pt idx="18">
                  <c:v>2045</c:v>
                </c:pt>
                <c:pt idx="19">
                  <c:v>2046</c:v>
                </c:pt>
              </c:numCache>
            </c:numRef>
          </c:cat>
          <c:val>
            <c:numRef>
              <c:f>'PV - AO'!$C$51:$V$51</c:f>
              <c:numCache>
                <c:formatCode>#\ ##0\ "€"</c:formatCode>
                <c:ptCount val="20"/>
                <c:pt idx="0">
                  <c:v>34800</c:v>
                </c:pt>
                <c:pt idx="1">
                  <c:v>34800</c:v>
                </c:pt>
                <c:pt idx="2">
                  <c:v>34800</c:v>
                </c:pt>
                <c:pt idx="3">
                  <c:v>34800</c:v>
                </c:pt>
                <c:pt idx="4">
                  <c:v>34800</c:v>
                </c:pt>
                <c:pt idx="5">
                  <c:v>34800</c:v>
                </c:pt>
                <c:pt idx="6">
                  <c:v>34800</c:v>
                </c:pt>
                <c:pt idx="7">
                  <c:v>34800</c:v>
                </c:pt>
                <c:pt idx="8">
                  <c:v>34800</c:v>
                </c:pt>
                <c:pt idx="9">
                  <c:v>34800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1-027E-4049-A64B-697E5FBD9722}"/>
            </c:ext>
          </c:extLst>
        </c:ser>
        <c:ser>
          <c:idx val="0"/>
          <c:order val="1"/>
          <c:tx>
            <c:strRef>
              <c:f>'PV - AO'!$A$50</c:f>
              <c:strCache>
                <c:ptCount val="1"/>
                <c:pt idx="0">
                  <c:v>Vente élec</c:v>
                </c:pt>
              </c:strCache>
            </c:strRef>
          </c:tx>
          <c:spPr>
            <a:solidFill>
              <a:schemeClr val="accent1"/>
            </a:solidFill>
            <a:ln>
              <a:noFill/>
            </a:ln>
            <a:effectLst/>
          </c:spPr>
          <c:cat>
            <c:numRef>
              <c:f>'PV - AO'!$C$44:$V$44</c:f>
              <c:numCache>
                <c:formatCode>General</c:formatCode>
                <c:ptCount val="20"/>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pt idx="16">
                  <c:v>2043</c:v>
                </c:pt>
                <c:pt idx="17">
                  <c:v>2044</c:v>
                </c:pt>
                <c:pt idx="18">
                  <c:v>2045</c:v>
                </c:pt>
                <c:pt idx="19">
                  <c:v>2046</c:v>
                </c:pt>
              </c:numCache>
            </c:numRef>
          </c:cat>
          <c:val>
            <c:numRef>
              <c:f>'PV - AO'!$C$50:$V$50</c:f>
              <c:numCache>
                <c:formatCode>#\ ##0\ "€"</c:formatCode>
                <c:ptCount val="20"/>
                <c:pt idx="0">
                  <c:v>52800</c:v>
                </c:pt>
                <c:pt idx="1">
                  <c:v>105600</c:v>
                </c:pt>
                <c:pt idx="2">
                  <c:v>158400</c:v>
                </c:pt>
                <c:pt idx="3">
                  <c:v>211200</c:v>
                </c:pt>
                <c:pt idx="4">
                  <c:v>264000</c:v>
                </c:pt>
                <c:pt idx="5">
                  <c:v>316800</c:v>
                </c:pt>
                <c:pt idx="6">
                  <c:v>369600</c:v>
                </c:pt>
                <c:pt idx="7">
                  <c:v>422400</c:v>
                </c:pt>
                <c:pt idx="8">
                  <c:v>475200</c:v>
                </c:pt>
                <c:pt idx="9">
                  <c:v>528000</c:v>
                </c:pt>
                <c:pt idx="10">
                  <c:v>528000</c:v>
                </c:pt>
                <c:pt idx="11">
                  <c:v>528000</c:v>
                </c:pt>
                <c:pt idx="12">
                  <c:v>528000</c:v>
                </c:pt>
                <c:pt idx="13">
                  <c:v>528000</c:v>
                </c:pt>
                <c:pt idx="14">
                  <c:v>528000</c:v>
                </c:pt>
                <c:pt idx="15">
                  <c:v>528000</c:v>
                </c:pt>
                <c:pt idx="16">
                  <c:v>528000</c:v>
                </c:pt>
                <c:pt idx="17">
                  <c:v>528000</c:v>
                </c:pt>
                <c:pt idx="18">
                  <c:v>528000</c:v>
                </c:pt>
                <c:pt idx="19">
                  <c:v>528000</c:v>
                </c:pt>
              </c:numCache>
            </c:numRef>
          </c:val>
          <c:extLst>
            <c:ext xmlns:c16="http://schemas.microsoft.com/office/drawing/2014/chart" uri="{C3380CC4-5D6E-409C-BE32-E72D297353CC}">
              <c16:uniqueId val="{00000000-027E-4049-A64B-697E5FBD9722}"/>
            </c:ext>
          </c:extLst>
        </c:ser>
        <c:dLbls>
          <c:showLegendKey val="0"/>
          <c:showVal val="0"/>
          <c:showCatName val="0"/>
          <c:showSerName val="0"/>
          <c:showPercent val="0"/>
          <c:showBubbleSize val="0"/>
        </c:dLbls>
        <c:axId val="327733344"/>
        <c:axId val="327744864"/>
      </c:areaChart>
      <c:catAx>
        <c:axId val="327733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7744864"/>
        <c:crosses val="autoZero"/>
        <c:auto val="1"/>
        <c:lblAlgn val="ctr"/>
        <c:lblOffset val="100"/>
        <c:noMultiLvlLbl val="0"/>
      </c:catAx>
      <c:valAx>
        <c:axId val="327744864"/>
        <c:scaling>
          <c:orientation val="minMax"/>
        </c:scaling>
        <c:delete val="0"/>
        <c:axPos val="l"/>
        <c:majorGridlines>
          <c:spPr>
            <a:ln w="9525" cap="flat" cmpd="sng" algn="ctr">
              <a:solidFill>
                <a:schemeClr val="tx1">
                  <a:lumMod val="15000"/>
                  <a:lumOff val="85000"/>
                </a:schemeClr>
              </a:solidFill>
              <a:round/>
            </a:ln>
            <a:effectLst/>
          </c:spPr>
        </c:majorGridlines>
        <c:numFmt formatCode="#\ ##0\ &quot;€&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773334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200" b="0" i="0" u="none" strike="noStrike" kern="1200" spc="0" baseline="0">
                <a:solidFill>
                  <a:schemeClr val="tx1"/>
                </a:solidFill>
                <a:latin typeface="Kanit Light" pitchFamily="2" charset="-34"/>
                <a:ea typeface="+mn-ea"/>
                <a:cs typeface="Kanit Light" pitchFamily="2" charset="-34"/>
              </a:defRPr>
            </a:pPr>
            <a:r>
              <a:rPr lang="fr-FR"/>
              <a:t>Résultat</a:t>
            </a:r>
          </a:p>
        </c:rich>
      </c:tx>
      <c:overlay val="0"/>
      <c:spPr>
        <a:noFill/>
        <a:ln>
          <a:noFill/>
        </a:ln>
        <a:effectLst/>
      </c:spPr>
      <c:txPr>
        <a:bodyPr rot="0" spcFirstLastPara="1" vertOverflow="ellipsis" vert="horz" wrap="square" anchor="ctr" anchorCtr="1"/>
        <a:lstStyle/>
        <a:p>
          <a:pPr>
            <a:defRPr lang="en-US" sz="1200" b="0" i="0" u="none" strike="noStrike" kern="1200" spc="0" baseline="0">
              <a:solidFill>
                <a:schemeClr val="tx1"/>
              </a:solidFill>
              <a:latin typeface="Kanit Light" pitchFamily="2" charset="-34"/>
              <a:ea typeface="+mn-ea"/>
              <a:cs typeface="Kanit Light" pitchFamily="2" charset="-34"/>
            </a:defRPr>
          </a:pPr>
          <a:endParaRPr lang="fr-FR"/>
        </a:p>
      </c:txPr>
    </c:title>
    <c:autoTitleDeleted val="0"/>
    <c:plotArea>
      <c:layout/>
      <c:lineChart>
        <c:grouping val="standard"/>
        <c:varyColors val="0"/>
        <c:ser>
          <c:idx val="0"/>
          <c:order val="0"/>
          <c:spPr>
            <a:ln w="28575" cap="rnd">
              <a:solidFill>
                <a:srgbClr val="00B0F0"/>
              </a:solidFill>
              <a:round/>
            </a:ln>
            <a:effectLst/>
          </c:spPr>
          <c:marker>
            <c:symbol val="none"/>
          </c:marker>
          <c:cat>
            <c:strLit>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'TH - DEV'!$C$90:$AF$90</c15:sqref>
                  </c15:fullRef>
                </c:ext>
              </c:extLst>
              <c:f>'TH - DEV'!$C$90:$V$90</c:f>
              <c:numCache>
                <c:formatCode>_-* #\ ##0\ "€"_-;\-* #\ ##0\ "€"_-;_-* "-"??\ "€"_-;_-@_-</c:formatCode>
                <c:ptCount val="20"/>
                <c:pt idx="0">
                  <c:v>-1074.470588235301</c:v>
                </c:pt>
                <c:pt idx="1">
                  <c:v>2044.8057444427468</c:v>
                </c:pt>
                <c:pt idx="2">
                  <c:v>5739.9788748707433</c:v>
                </c:pt>
                <c:pt idx="3">
                  <c:v>10034.084674958496</c:v>
                </c:pt>
                <c:pt idx="4">
                  <c:v>14951.080451492708</c:v>
                </c:pt>
                <c:pt idx="5">
                  <c:v>20515.881803530807</c:v>
                </c:pt>
                <c:pt idx="6">
                  <c:v>26754.400954093428</c:v>
                </c:pt>
                <c:pt idx="7">
                  <c:v>33693.586615121079</c:v>
                </c:pt>
                <c:pt idx="8">
                  <c:v>41361.465447032853</c:v>
                </c:pt>
                <c:pt idx="9">
                  <c:v>49787.185176663843</c:v>
                </c:pt>
                <c:pt idx="10">
                  <c:v>-6924.469971841987</c:v>
                </c:pt>
                <c:pt idx="11">
                  <c:v>-10.191326288040727</c:v>
                </c:pt>
                <c:pt idx="12">
                  <c:v>7180.6584650880395</c:v>
                </c:pt>
                <c:pt idx="13">
                  <c:v>14659.142248119198</c:v>
                </c:pt>
                <c:pt idx="14">
                  <c:v>22436.765382471582</c:v>
                </c:pt>
                <c:pt idx="15">
                  <c:v>30525.493442198065</c:v>
                </c:pt>
                <c:pt idx="16">
                  <c:v>37940.503703400253</c:v>
                </c:pt>
                <c:pt idx="17">
                  <c:v>44654.847454137183</c:v>
                </c:pt>
                <c:pt idx="18">
                  <c:v>50640.498033990232</c:v>
                </c:pt>
                <c:pt idx="19">
                  <c:v>55868.307716124051</c:v>
                </c:pt>
              </c:numCache>
            </c:numRef>
          </c:val>
          <c:smooth val="0"/>
          <c:extLst>
            <c:ext xmlns:c16="http://schemas.microsoft.com/office/drawing/2014/chart" uri="{C3380CC4-5D6E-409C-BE32-E72D297353CC}">
              <c16:uniqueId val="{00000000-6E21-40B9-A40B-BF2A6E760646}"/>
            </c:ext>
          </c:extLst>
        </c:ser>
        <c:dLbls>
          <c:showLegendKey val="0"/>
          <c:showVal val="0"/>
          <c:showCatName val="0"/>
          <c:showSerName val="0"/>
          <c:showPercent val="0"/>
          <c:showBubbleSize val="0"/>
        </c:dLbls>
        <c:smooth val="0"/>
        <c:axId val="1061769456"/>
        <c:axId val="1061773296"/>
      </c:lineChart>
      <c:catAx>
        <c:axId val="106176945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0" i="0" u="none" strike="noStrike" kern="1200" baseline="0">
                <a:solidFill>
                  <a:schemeClr val="tx1"/>
                </a:solidFill>
                <a:latin typeface="Kanit Light" pitchFamily="2" charset="-34"/>
                <a:ea typeface="+mn-ea"/>
                <a:cs typeface="Kanit Light" pitchFamily="2" charset="-34"/>
              </a:defRPr>
            </a:pPr>
            <a:endParaRPr lang="fr-FR"/>
          </a:p>
        </c:txPr>
        <c:crossAx val="1061773296"/>
        <c:crosses val="autoZero"/>
        <c:auto val="1"/>
        <c:lblAlgn val="ctr"/>
        <c:lblOffset val="100"/>
        <c:noMultiLvlLbl val="0"/>
      </c:catAx>
      <c:valAx>
        <c:axId val="1061773296"/>
        <c:scaling>
          <c:orientation val="minMax"/>
        </c:scaling>
        <c:delete val="0"/>
        <c:axPos val="l"/>
        <c:majorGridlines>
          <c:spPr>
            <a:ln w="9525" cap="flat" cmpd="sng" algn="ctr">
              <a:solidFill>
                <a:schemeClr val="tx1">
                  <a:lumMod val="15000"/>
                  <a:lumOff val="85000"/>
                </a:schemeClr>
              </a:solidFill>
              <a:round/>
            </a:ln>
            <a:effectLst/>
          </c:spPr>
        </c:majorGridlines>
        <c:numFmt formatCode="_-* #\ ##0\ &quot;€&quot;_-;\-* #\ ##0\ &quot;€&quot;_-;_-* &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Kanit Light" pitchFamily="2" charset="-34"/>
                <a:ea typeface="+mn-ea"/>
                <a:cs typeface="Kanit Light" pitchFamily="2" charset="-34"/>
              </a:defRPr>
            </a:pPr>
            <a:endParaRPr lang="fr-FR"/>
          </a:p>
        </c:txPr>
        <c:crossAx val="10617694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Kanit Light" pitchFamily="2" charset="-34"/>
          <a:ea typeface="+mn-ea"/>
          <a:cs typeface="Kanit Light" pitchFamily="2" charset="-34"/>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200" b="0" i="0" u="none" strike="noStrike" kern="1200" spc="0" baseline="0">
                <a:solidFill>
                  <a:schemeClr val="tx1"/>
                </a:solidFill>
                <a:latin typeface="Kanit Light" pitchFamily="2" charset="-34"/>
                <a:ea typeface="+mn-ea"/>
                <a:cs typeface="Kanit Light" pitchFamily="2" charset="-34"/>
              </a:defRPr>
            </a:pPr>
            <a:r>
              <a:rPr lang="fr-FR"/>
              <a:t>Trésorerie</a:t>
            </a:r>
          </a:p>
        </c:rich>
      </c:tx>
      <c:overlay val="0"/>
      <c:spPr>
        <a:noFill/>
        <a:ln>
          <a:noFill/>
        </a:ln>
        <a:effectLst/>
      </c:spPr>
      <c:txPr>
        <a:bodyPr rot="0" spcFirstLastPara="1" vertOverflow="ellipsis" vert="horz" wrap="square" anchor="ctr" anchorCtr="1"/>
        <a:lstStyle/>
        <a:p>
          <a:pPr algn="ctr" rtl="0">
            <a:defRPr lang="en-US" sz="1200" b="0" i="0" u="none" strike="noStrike" kern="1200" spc="0" baseline="0">
              <a:solidFill>
                <a:schemeClr val="tx1"/>
              </a:solidFill>
              <a:latin typeface="Kanit Light" pitchFamily="2" charset="-34"/>
              <a:ea typeface="+mn-ea"/>
              <a:cs typeface="Kanit Light" pitchFamily="2" charset="-34"/>
            </a:defRPr>
          </a:pPr>
          <a:endParaRPr lang="fr-FR"/>
        </a:p>
      </c:txPr>
    </c:title>
    <c:autoTitleDeleted val="0"/>
    <c:plotArea>
      <c:layout/>
      <c:lineChart>
        <c:grouping val="standard"/>
        <c:varyColors val="0"/>
        <c:ser>
          <c:idx val="0"/>
          <c:order val="0"/>
          <c:spPr>
            <a:ln w="28575" cap="rnd">
              <a:solidFill>
                <a:srgbClr val="00B0F0"/>
              </a:solidFill>
              <a:round/>
            </a:ln>
            <a:effectLst/>
          </c:spPr>
          <c:marker>
            <c:symbol val="none"/>
          </c:marker>
          <c:cat>
            <c:numRef>
              <c:extLst>
                <c:ext xmlns:c15="http://schemas.microsoft.com/office/drawing/2012/chart" uri="{02D57815-91ED-43cb-92C2-25804820EDAC}">
                  <c15:fullRef>
                    <c15:sqref>'TH - DEV'!$C$96:$AF$96</c15:sqref>
                  </c15:fullRef>
                </c:ext>
              </c:extLst>
              <c:f>'TH - DEV'!$C$96:$V$96</c:f>
              <c:numCache>
                <c:formatCode>m/d/yy</c:formatCode>
                <c:ptCount val="20"/>
                <c:pt idx="0">
                  <c:v>46752</c:v>
                </c:pt>
                <c:pt idx="1">
                  <c:v>47117</c:v>
                </c:pt>
                <c:pt idx="2">
                  <c:v>47483</c:v>
                </c:pt>
                <c:pt idx="3">
                  <c:v>47848</c:v>
                </c:pt>
                <c:pt idx="4">
                  <c:v>48213</c:v>
                </c:pt>
                <c:pt idx="5">
                  <c:v>48579</c:v>
                </c:pt>
                <c:pt idx="6">
                  <c:v>48944</c:v>
                </c:pt>
                <c:pt idx="7">
                  <c:v>49309</c:v>
                </c:pt>
                <c:pt idx="8">
                  <c:v>49674</c:v>
                </c:pt>
                <c:pt idx="9">
                  <c:v>50040</c:v>
                </c:pt>
                <c:pt idx="10">
                  <c:v>50405</c:v>
                </c:pt>
                <c:pt idx="11">
                  <c:v>50770</c:v>
                </c:pt>
                <c:pt idx="12">
                  <c:v>51135</c:v>
                </c:pt>
                <c:pt idx="13">
                  <c:v>51501</c:v>
                </c:pt>
                <c:pt idx="14">
                  <c:v>51866</c:v>
                </c:pt>
                <c:pt idx="15">
                  <c:v>52231</c:v>
                </c:pt>
                <c:pt idx="16">
                  <c:v>52596</c:v>
                </c:pt>
                <c:pt idx="17">
                  <c:v>52962</c:v>
                </c:pt>
                <c:pt idx="18">
                  <c:v>53327</c:v>
                </c:pt>
                <c:pt idx="19">
                  <c:v>53692</c:v>
                </c:pt>
              </c:numCache>
            </c:numRef>
          </c:cat>
          <c:val>
            <c:numRef>
              <c:extLst>
                <c:ext xmlns:c15="http://schemas.microsoft.com/office/drawing/2012/chart" uri="{02D57815-91ED-43cb-92C2-25804820EDAC}">
                  <c15:fullRef>
                    <c15:sqref>'TH - DEV'!$C$105:$AF$105</c15:sqref>
                  </c15:fullRef>
                </c:ext>
              </c:extLst>
              <c:f>'TH - DEV'!$C$105:$V$105</c:f>
              <c:numCache>
                <c:formatCode>_-* #\ ##0\ "€"_-;\-* #\ ##0\ "€"_-;_-* "-"??\ "€"_-;_-@_-</c:formatCode>
                <c:ptCount val="20"/>
                <c:pt idx="0">
                  <c:v>198941.85638893093</c:v>
                </c:pt>
                <c:pt idx="1">
                  <c:v>200465.56916679279</c:v>
                </c:pt>
                <c:pt idx="2">
                  <c:v>204571.1383335857</c:v>
                </c:pt>
                <c:pt idx="3">
                  <c:v>211258.56388930941</c:v>
                </c:pt>
                <c:pt idx="4">
                  <c:v>220527.84583396418</c:v>
                </c:pt>
                <c:pt idx="5">
                  <c:v>232378.98416754976</c:v>
                </c:pt>
                <c:pt idx="6">
                  <c:v>246811.97889006638</c:v>
                </c:pt>
                <c:pt idx="7">
                  <c:v>263826.83000151382</c:v>
                </c:pt>
                <c:pt idx="8">
                  <c:v>283423.53750189231</c:v>
                </c:pt>
                <c:pt idx="9">
                  <c:v>305602.10139120184</c:v>
                </c:pt>
                <c:pt idx="10">
                  <c:v>264420.66528051137</c:v>
                </c:pt>
                <c:pt idx="11">
                  <c:v>223239.22916982093</c:v>
                </c:pt>
                <c:pt idx="12">
                  <c:v>182057.79305913046</c:v>
                </c:pt>
                <c:pt idx="13">
                  <c:v>140876.35694844002</c:v>
                </c:pt>
                <c:pt idx="14">
                  <c:v>99694.920837749582</c:v>
                </c:pt>
                <c:pt idx="15">
                  <c:v>83445.157749892911</c:v>
                </c:pt>
                <c:pt idx="16">
                  <c:v>92127.06768487001</c:v>
                </c:pt>
                <c:pt idx="17">
                  <c:v>125740.65064268085</c:v>
                </c:pt>
                <c:pt idx="18">
                  <c:v>184285.90662332546</c:v>
                </c:pt>
                <c:pt idx="19">
                  <c:v>267762.8356268038</c:v>
                </c:pt>
              </c:numCache>
            </c:numRef>
          </c:val>
          <c:smooth val="0"/>
          <c:extLst>
            <c:ext xmlns:c16="http://schemas.microsoft.com/office/drawing/2014/chart" uri="{C3380CC4-5D6E-409C-BE32-E72D297353CC}">
              <c16:uniqueId val="{00000000-2BC6-41E4-A83B-4C3ED2F29500}"/>
            </c:ext>
          </c:extLst>
        </c:ser>
        <c:dLbls>
          <c:showLegendKey val="0"/>
          <c:showVal val="0"/>
          <c:showCatName val="0"/>
          <c:showSerName val="0"/>
          <c:showPercent val="0"/>
          <c:showBubbleSize val="0"/>
        </c:dLbls>
        <c:smooth val="0"/>
        <c:axId val="1061734896"/>
        <c:axId val="1061718576"/>
      </c:lineChart>
      <c:dateAx>
        <c:axId val="1061734896"/>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0" i="0" u="none" strike="noStrike" kern="1200" baseline="0">
                <a:solidFill>
                  <a:schemeClr val="tx1"/>
                </a:solidFill>
                <a:latin typeface="Kanit Light" pitchFamily="2" charset="-34"/>
                <a:ea typeface="+mn-ea"/>
                <a:cs typeface="Kanit Light" pitchFamily="2" charset="-34"/>
              </a:defRPr>
            </a:pPr>
            <a:endParaRPr lang="fr-FR"/>
          </a:p>
        </c:txPr>
        <c:crossAx val="1061718576"/>
        <c:crosses val="autoZero"/>
        <c:auto val="1"/>
        <c:lblOffset val="100"/>
        <c:baseTimeUnit val="years"/>
      </c:dateAx>
      <c:valAx>
        <c:axId val="1061718576"/>
        <c:scaling>
          <c:orientation val="minMax"/>
        </c:scaling>
        <c:delete val="0"/>
        <c:axPos val="l"/>
        <c:majorGridlines>
          <c:spPr>
            <a:ln w="9525" cap="flat" cmpd="sng" algn="ctr">
              <a:solidFill>
                <a:schemeClr val="tx1">
                  <a:lumMod val="15000"/>
                  <a:lumOff val="85000"/>
                </a:schemeClr>
              </a:solidFill>
              <a:round/>
            </a:ln>
            <a:effectLst/>
          </c:spPr>
        </c:majorGridlines>
        <c:numFmt formatCode="_-* #\ ##0\ &quot;€&quot;_-;\-* #\ ##0\ &quot;€&quot;_-;_-* &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Kanit Light" pitchFamily="2" charset="-34"/>
                <a:ea typeface="+mn-ea"/>
                <a:cs typeface="Kanit Light" pitchFamily="2" charset="-34"/>
              </a:defRPr>
            </a:pPr>
            <a:endParaRPr lang="fr-FR"/>
          </a:p>
        </c:txPr>
        <c:crossAx val="10617348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Kanit Light" pitchFamily="2" charset="-34"/>
          <a:ea typeface="+mn-ea"/>
          <a:cs typeface="Kanit Light" pitchFamily="2" charset="-34"/>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solidFill>
                <a:latin typeface="Kanit Light" pitchFamily="2" charset="-34"/>
                <a:ea typeface="+mn-ea"/>
                <a:cs typeface="Kanit Light" pitchFamily="2" charset="-34"/>
              </a:defRPr>
            </a:pPr>
            <a:r>
              <a:rPr lang="fr-FR"/>
              <a:t>Temps de travail</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solidFill>
              <a:latin typeface="Kanit Light" pitchFamily="2" charset="-34"/>
              <a:ea typeface="+mn-ea"/>
              <a:cs typeface="Kanit Light" pitchFamily="2" charset="-34"/>
            </a:defRPr>
          </a:pPr>
          <a:endParaRPr lang="fr-FR"/>
        </a:p>
      </c:txPr>
    </c:title>
    <c:autoTitleDeleted val="0"/>
    <c:plotArea>
      <c:layout/>
      <c:areaChart>
        <c:grouping val="stacked"/>
        <c:varyColors val="0"/>
        <c:ser>
          <c:idx val="0"/>
          <c:order val="0"/>
          <c:tx>
            <c:strRef>
              <c:f>'TH - DEV'!$A$53</c:f>
              <c:strCache>
                <c:ptCount val="1"/>
                <c:pt idx="0">
                  <c:v>Développement</c:v>
                </c:pt>
              </c:strCache>
            </c:strRef>
          </c:tx>
          <c:spPr>
            <a:solidFill>
              <a:srgbClr val="00B0F0"/>
            </a:solidFill>
            <a:ln>
              <a:noFill/>
            </a:ln>
            <a:effectLst/>
          </c:spPr>
          <c:cat>
            <c:numRef>
              <c:f>'TH - DEV'!$C$61:$V$61</c:f>
              <c:numCache>
                <c:formatCode>General</c:formatCode>
                <c:ptCount val="20"/>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pt idx="16">
                  <c:v>2043</c:v>
                </c:pt>
                <c:pt idx="17">
                  <c:v>2044</c:v>
                </c:pt>
                <c:pt idx="18">
                  <c:v>2045</c:v>
                </c:pt>
                <c:pt idx="19">
                  <c:v>2046</c:v>
                </c:pt>
              </c:numCache>
            </c:numRef>
          </c:cat>
          <c:val>
            <c:numRef>
              <c:f>'TH - DEV'!$C$53:$V$53</c:f>
              <c:numCache>
                <c:formatCode>0" j/an"</c:formatCode>
                <c:ptCount val="20"/>
                <c:pt idx="0">
                  <c:v>93.75</c:v>
                </c:pt>
                <c:pt idx="1">
                  <c:v>93.75</c:v>
                </c:pt>
                <c:pt idx="2">
                  <c:v>93.75</c:v>
                </c:pt>
                <c:pt idx="3">
                  <c:v>93.75</c:v>
                </c:pt>
                <c:pt idx="4">
                  <c:v>93.75</c:v>
                </c:pt>
                <c:pt idx="5">
                  <c:v>93.75</c:v>
                </c:pt>
                <c:pt idx="6">
                  <c:v>93.75</c:v>
                </c:pt>
                <c:pt idx="7">
                  <c:v>93.75</c:v>
                </c:pt>
                <c:pt idx="8">
                  <c:v>93.75</c:v>
                </c:pt>
                <c:pt idx="9">
                  <c:v>93.75</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22FF-4C91-9F01-C7E049C34CF5}"/>
            </c:ext>
          </c:extLst>
        </c:ser>
        <c:ser>
          <c:idx val="1"/>
          <c:order val="1"/>
          <c:tx>
            <c:strRef>
              <c:f>'TH - DEV'!$A$54</c:f>
              <c:strCache>
                <c:ptCount val="1"/>
                <c:pt idx="0">
                  <c:v>Suivi exploitation</c:v>
                </c:pt>
              </c:strCache>
            </c:strRef>
          </c:tx>
          <c:spPr>
            <a:solidFill>
              <a:srgbClr val="92D050"/>
            </a:solidFill>
            <a:ln>
              <a:noFill/>
            </a:ln>
            <a:effectLst/>
          </c:spPr>
          <c:cat>
            <c:numRef>
              <c:f>'TH - DEV'!$C$61:$V$61</c:f>
              <c:numCache>
                <c:formatCode>General</c:formatCode>
                <c:ptCount val="20"/>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pt idx="16">
                  <c:v>2043</c:v>
                </c:pt>
                <c:pt idx="17">
                  <c:v>2044</c:v>
                </c:pt>
                <c:pt idx="18">
                  <c:v>2045</c:v>
                </c:pt>
                <c:pt idx="19">
                  <c:v>2046</c:v>
                </c:pt>
              </c:numCache>
            </c:numRef>
          </c:cat>
          <c:val>
            <c:numRef>
              <c:f>'TH - DEV'!$C$54:$V$54</c:f>
              <c:numCache>
                <c:formatCode>0" j/an"</c:formatCode>
                <c:ptCount val="20"/>
                <c:pt idx="0">
                  <c:v>9</c:v>
                </c:pt>
                <c:pt idx="1">
                  <c:v>18</c:v>
                </c:pt>
                <c:pt idx="2">
                  <c:v>27</c:v>
                </c:pt>
                <c:pt idx="3">
                  <c:v>36</c:v>
                </c:pt>
                <c:pt idx="4">
                  <c:v>45</c:v>
                </c:pt>
                <c:pt idx="5">
                  <c:v>54</c:v>
                </c:pt>
                <c:pt idx="6">
                  <c:v>63</c:v>
                </c:pt>
                <c:pt idx="7">
                  <c:v>72</c:v>
                </c:pt>
                <c:pt idx="8">
                  <c:v>81</c:v>
                </c:pt>
                <c:pt idx="9">
                  <c:v>90</c:v>
                </c:pt>
                <c:pt idx="10">
                  <c:v>90</c:v>
                </c:pt>
                <c:pt idx="11">
                  <c:v>90</c:v>
                </c:pt>
                <c:pt idx="12">
                  <c:v>90</c:v>
                </c:pt>
                <c:pt idx="13">
                  <c:v>90</c:v>
                </c:pt>
                <c:pt idx="14">
                  <c:v>90</c:v>
                </c:pt>
                <c:pt idx="15">
                  <c:v>90</c:v>
                </c:pt>
                <c:pt idx="16">
                  <c:v>90</c:v>
                </c:pt>
                <c:pt idx="17">
                  <c:v>90</c:v>
                </c:pt>
                <c:pt idx="18">
                  <c:v>90</c:v>
                </c:pt>
                <c:pt idx="19">
                  <c:v>90</c:v>
                </c:pt>
              </c:numCache>
            </c:numRef>
          </c:val>
          <c:extLst>
            <c:ext xmlns:c16="http://schemas.microsoft.com/office/drawing/2014/chart" uri="{C3380CC4-5D6E-409C-BE32-E72D297353CC}">
              <c16:uniqueId val="{00000001-22FF-4C91-9F01-C7E049C34CF5}"/>
            </c:ext>
          </c:extLst>
        </c:ser>
        <c:dLbls>
          <c:showLegendKey val="0"/>
          <c:showVal val="0"/>
          <c:showCatName val="0"/>
          <c:showSerName val="0"/>
          <c:showPercent val="0"/>
          <c:showBubbleSize val="0"/>
        </c:dLbls>
        <c:axId val="619471024"/>
        <c:axId val="619449904"/>
      </c:areaChart>
      <c:lineChart>
        <c:grouping val="standard"/>
        <c:varyColors val="0"/>
        <c:ser>
          <c:idx val="2"/>
          <c:order val="2"/>
          <c:tx>
            <c:v>Limite</c:v>
          </c:tx>
          <c:spPr>
            <a:ln w="28575" cap="rnd">
              <a:solidFill>
                <a:srgbClr val="FF0000"/>
              </a:solidFill>
              <a:prstDash val="dash"/>
              <a:round/>
            </a:ln>
            <a:effectLst/>
          </c:spPr>
          <c:marker>
            <c:symbol val="none"/>
          </c:marker>
          <c:cat>
            <c:numRef>
              <c:f>'TH - DEV'!$C$61:$V$61</c:f>
              <c:numCache>
                <c:formatCode>General</c:formatCode>
                <c:ptCount val="20"/>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pt idx="16">
                  <c:v>2043</c:v>
                </c:pt>
                <c:pt idx="17">
                  <c:v>2044</c:v>
                </c:pt>
                <c:pt idx="18">
                  <c:v>2045</c:v>
                </c:pt>
                <c:pt idx="19">
                  <c:v>2046</c:v>
                </c:pt>
              </c:numCache>
            </c:numRef>
          </c:cat>
          <c:val>
            <c:numRef>
              <c:f>'TH - DEV'!$C$55:$V$55</c:f>
              <c:numCache>
                <c:formatCode>0" j/an"</c:formatCode>
                <c:ptCount val="20"/>
                <c:pt idx="0">
                  <c:v>157.5</c:v>
                </c:pt>
                <c:pt idx="1">
                  <c:v>157.5</c:v>
                </c:pt>
                <c:pt idx="2">
                  <c:v>157.5</c:v>
                </c:pt>
                <c:pt idx="3">
                  <c:v>157.5</c:v>
                </c:pt>
                <c:pt idx="4">
                  <c:v>157.5</c:v>
                </c:pt>
                <c:pt idx="5">
                  <c:v>157.5</c:v>
                </c:pt>
                <c:pt idx="6">
                  <c:v>157.5</c:v>
                </c:pt>
                <c:pt idx="7">
                  <c:v>157.5</c:v>
                </c:pt>
                <c:pt idx="8">
                  <c:v>157.5</c:v>
                </c:pt>
                <c:pt idx="9">
                  <c:v>157.5</c:v>
                </c:pt>
                <c:pt idx="10">
                  <c:v>157.5</c:v>
                </c:pt>
                <c:pt idx="11">
                  <c:v>157.5</c:v>
                </c:pt>
                <c:pt idx="12">
                  <c:v>157.5</c:v>
                </c:pt>
                <c:pt idx="13">
                  <c:v>157.5</c:v>
                </c:pt>
                <c:pt idx="14">
                  <c:v>157.5</c:v>
                </c:pt>
                <c:pt idx="15">
                  <c:v>157.5</c:v>
                </c:pt>
                <c:pt idx="16">
                  <c:v>157.5</c:v>
                </c:pt>
                <c:pt idx="17">
                  <c:v>157.5</c:v>
                </c:pt>
                <c:pt idx="18">
                  <c:v>157.5</c:v>
                </c:pt>
                <c:pt idx="19">
                  <c:v>157.5</c:v>
                </c:pt>
              </c:numCache>
            </c:numRef>
          </c:val>
          <c:smooth val="0"/>
          <c:extLst>
            <c:ext xmlns:c16="http://schemas.microsoft.com/office/drawing/2014/chart" uri="{C3380CC4-5D6E-409C-BE32-E72D297353CC}">
              <c16:uniqueId val="{00000002-22FF-4C91-9F01-C7E049C34CF5}"/>
            </c:ext>
          </c:extLst>
        </c:ser>
        <c:dLbls>
          <c:showLegendKey val="0"/>
          <c:showVal val="0"/>
          <c:showCatName val="0"/>
          <c:showSerName val="0"/>
          <c:showPercent val="0"/>
          <c:showBubbleSize val="0"/>
        </c:dLbls>
        <c:marker val="1"/>
        <c:smooth val="0"/>
        <c:axId val="619471024"/>
        <c:axId val="619449904"/>
      </c:lineChart>
      <c:catAx>
        <c:axId val="61947102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Kanit Light" pitchFamily="2" charset="-34"/>
                <a:ea typeface="+mn-ea"/>
                <a:cs typeface="Kanit Light" pitchFamily="2" charset="-34"/>
              </a:defRPr>
            </a:pPr>
            <a:endParaRPr lang="fr-FR"/>
          </a:p>
        </c:txPr>
        <c:crossAx val="619449904"/>
        <c:crosses val="autoZero"/>
        <c:auto val="1"/>
        <c:lblAlgn val="ctr"/>
        <c:lblOffset val="100"/>
        <c:noMultiLvlLbl val="0"/>
      </c:catAx>
      <c:valAx>
        <c:axId val="619449904"/>
        <c:scaling>
          <c:orientation val="minMax"/>
        </c:scaling>
        <c:delete val="0"/>
        <c:axPos val="l"/>
        <c:majorGridlines>
          <c:spPr>
            <a:ln w="9525" cap="flat" cmpd="sng" algn="ctr">
              <a:solidFill>
                <a:schemeClr val="tx1">
                  <a:lumMod val="15000"/>
                  <a:lumOff val="85000"/>
                </a:schemeClr>
              </a:solidFill>
              <a:round/>
            </a:ln>
            <a:effectLst/>
          </c:spPr>
        </c:majorGridlines>
        <c:numFmt formatCode="0&quot; j/an&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Kanit Light" pitchFamily="2" charset="-34"/>
                <a:ea typeface="+mn-ea"/>
                <a:cs typeface="Kanit Light" pitchFamily="2" charset="-34"/>
              </a:defRPr>
            </a:pPr>
            <a:endParaRPr lang="fr-FR"/>
          </a:p>
        </c:txPr>
        <c:crossAx val="6194710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Kanit Light" pitchFamily="2" charset="-34"/>
              <a:ea typeface="+mn-ea"/>
              <a:cs typeface="Kanit Light" pitchFamily="2" charset="-34"/>
            </a:defRPr>
          </a:pPr>
          <a:endParaRPr lang="fr-FR"/>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solidFill>
            <a:schemeClr val="tx1"/>
          </a:solidFill>
          <a:latin typeface="Kanit Light" pitchFamily="2" charset="-34"/>
          <a:cs typeface="Kanit Light" pitchFamily="2" charset="-34"/>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solidFill>
                <a:latin typeface="Kanit Light" pitchFamily="2" charset="-34"/>
                <a:ea typeface="+mn-ea"/>
                <a:cs typeface="Kanit Light" pitchFamily="2" charset="-34"/>
              </a:defRPr>
            </a:pPr>
            <a:r>
              <a:rPr lang="fr-FR"/>
              <a:t>Chiffre d'affaires</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solidFill>
              <a:latin typeface="Kanit Light" pitchFamily="2" charset="-34"/>
              <a:ea typeface="+mn-ea"/>
              <a:cs typeface="Kanit Light" pitchFamily="2" charset="-34"/>
            </a:defRPr>
          </a:pPr>
          <a:endParaRPr lang="fr-FR"/>
        </a:p>
      </c:txPr>
    </c:title>
    <c:autoTitleDeleted val="0"/>
    <c:plotArea>
      <c:layout/>
      <c:areaChart>
        <c:grouping val="stacked"/>
        <c:varyColors val="0"/>
        <c:ser>
          <c:idx val="1"/>
          <c:order val="0"/>
          <c:tx>
            <c:strRef>
              <c:f>'TH - DEV'!$A$64</c:f>
              <c:strCache>
                <c:ptCount val="1"/>
                <c:pt idx="0">
                  <c:v>Développement</c:v>
                </c:pt>
              </c:strCache>
            </c:strRef>
          </c:tx>
          <c:spPr>
            <a:solidFill>
              <a:srgbClr val="00B0F0"/>
            </a:solidFill>
            <a:ln>
              <a:noFill/>
            </a:ln>
            <a:effectLst/>
          </c:spPr>
          <c:cat>
            <c:numRef>
              <c:f>'TH - DEV'!$C$61:$V$61</c:f>
              <c:numCache>
                <c:formatCode>General</c:formatCode>
                <c:ptCount val="20"/>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pt idx="16">
                  <c:v>2043</c:v>
                </c:pt>
                <c:pt idx="17">
                  <c:v>2044</c:v>
                </c:pt>
                <c:pt idx="18">
                  <c:v>2045</c:v>
                </c:pt>
                <c:pt idx="19">
                  <c:v>2046</c:v>
                </c:pt>
              </c:numCache>
            </c:numRef>
          </c:cat>
          <c:val>
            <c:numRef>
              <c:f>'TH - DEV'!$C$64:$V$64</c:f>
              <c:numCache>
                <c:formatCode>#\ ##0\ "€"</c:formatCode>
                <c:ptCount val="20"/>
                <c:pt idx="0">
                  <c:v>63360</c:v>
                </c:pt>
                <c:pt idx="1">
                  <c:v>63360</c:v>
                </c:pt>
                <c:pt idx="2">
                  <c:v>63360</c:v>
                </c:pt>
                <c:pt idx="3">
                  <c:v>63360</c:v>
                </c:pt>
                <c:pt idx="4">
                  <c:v>63360</c:v>
                </c:pt>
                <c:pt idx="5">
                  <c:v>63360</c:v>
                </c:pt>
                <c:pt idx="6">
                  <c:v>63360</c:v>
                </c:pt>
                <c:pt idx="7">
                  <c:v>63360</c:v>
                </c:pt>
                <c:pt idx="8">
                  <c:v>63360</c:v>
                </c:pt>
                <c:pt idx="9">
                  <c:v>63360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1-F25B-4195-8FA9-0DDF3897D016}"/>
            </c:ext>
          </c:extLst>
        </c:ser>
        <c:ser>
          <c:idx val="0"/>
          <c:order val="1"/>
          <c:tx>
            <c:strRef>
              <c:f>'TH - DEV'!$A$63</c:f>
              <c:strCache>
                <c:ptCount val="1"/>
                <c:pt idx="0">
                  <c:v>Vente de chaleur</c:v>
                </c:pt>
              </c:strCache>
            </c:strRef>
          </c:tx>
          <c:spPr>
            <a:solidFill>
              <a:srgbClr val="92D050"/>
            </a:solidFill>
            <a:ln>
              <a:noFill/>
            </a:ln>
            <a:effectLst/>
          </c:spPr>
          <c:cat>
            <c:numRef>
              <c:f>'TH - DEV'!$C$61:$V$61</c:f>
              <c:numCache>
                <c:formatCode>General</c:formatCode>
                <c:ptCount val="20"/>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pt idx="16">
                  <c:v>2043</c:v>
                </c:pt>
                <c:pt idx="17">
                  <c:v>2044</c:v>
                </c:pt>
                <c:pt idx="18">
                  <c:v>2045</c:v>
                </c:pt>
                <c:pt idx="19">
                  <c:v>2046</c:v>
                </c:pt>
              </c:numCache>
            </c:numRef>
          </c:cat>
          <c:val>
            <c:numRef>
              <c:f>'TH - DEV'!$C$63:$V$63</c:f>
              <c:numCache>
                <c:formatCode>#\ ##0\ "€"</c:formatCode>
                <c:ptCount val="20"/>
                <c:pt idx="0">
                  <c:v>155250</c:v>
                </c:pt>
                <c:pt idx="1">
                  <c:v>310500</c:v>
                </c:pt>
                <c:pt idx="2">
                  <c:v>465750</c:v>
                </c:pt>
                <c:pt idx="3">
                  <c:v>621000</c:v>
                </c:pt>
                <c:pt idx="4">
                  <c:v>776250</c:v>
                </c:pt>
                <c:pt idx="5">
                  <c:v>931500</c:v>
                </c:pt>
                <c:pt idx="6">
                  <c:v>1086750</c:v>
                </c:pt>
                <c:pt idx="7">
                  <c:v>1242000</c:v>
                </c:pt>
                <c:pt idx="8">
                  <c:v>1397250</c:v>
                </c:pt>
                <c:pt idx="9">
                  <c:v>1552500</c:v>
                </c:pt>
                <c:pt idx="10">
                  <c:v>1552500</c:v>
                </c:pt>
                <c:pt idx="11">
                  <c:v>1552500</c:v>
                </c:pt>
                <c:pt idx="12">
                  <c:v>1552500</c:v>
                </c:pt>
                <c:pt idx="13">
                  <c:v>1552500</c:v>
                </c:pt>
                <c:pt idx="14">
                  <c:v>1552500</c:v>
                </c:pt>
                <c:pt idx="15">
                  <c:v>1552500</c:v>
                </c:pt>
                <c:pt idx="16">
                  <c:v>1552500</c:v>
                </c:pt>
                <c:pt idx="17">
                  <c:v>1552500</c:v>
                </c:pt>
                <c:pt idx="18">
                  <c:v>1552500</c:v>
                </c:pt>
                <c:pt idx="19">
                  <c:v>1552500</c:v>
                </c:pt>
              </c:numCache>
            </c:numRef>
          </c:val>
          <c:extLst>
            <c:ext xmlns:c16="http://schemas.microsoft.com/office/drawing/2014/chart" uri="{C3380CC4-5D6E-409C-BE32-E72D297353CC}">
              <c16:uniqueId val="{00000000-F25B-4195-8FA9-0DDF3897D016}"/>
            </c:ext>
          </c:extLst>
        </c:ser>
        <c:dLbls>
          <c:showLegendKey val="0"/>
          <c:showVal val="0"/>
          <c:showCatName val="0"/>
          <c:showSerName val="0"/>
          <c:showPercent val="0"/>
          <c:showBubbleSize val="0"/>
        </c:dLbls>
        <c:axId val="626160144"/>
        <c:axId val="626177424"/>
      </c:areaChart>
      <c:catAx>
        <c:axId val="6261601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Kanit Light" pitchFamily="2" charset="-34"/>
                <a:ea typeface="+mn-ea"/>
                <a:cs typeface="Kanit Light" pitchFamily="2" charset="-34"/>
              </a:defRPr>
            </a:pPr>
            <a:endParaRPr lang="fr-FR"/>
          </a:p>
        </c:txPr>
        <c:crossAx val="626177424"/>
        <c:crosses val="autoZero"/>
        <c:auto val="1"/>
        <c:lblAlgn val="ctr"/>
        <c:lblOffset val="100"/>
        <c:noMultiLvlLbl val="0"/>
      </c:catAx>
      <c:valAx>
        <c:axId val="626177424"/>
        <c:scaling>
          <c:orientation val="minMax"/>
        </c:scaling>
        <c:delete val="0"/>
        <c:axPos val="l"/>
        <c:majorGridlines>
          <c:spPr>
            <a:ln w="9525" cap="flat" cmpd="sng" algn="ctr">
              <a:solidFill>
                <a:schemeClr val="tx1">
                  <a:lumMod val="15000"/>
                  <a:lumOff val="85000"/>
                </a:schemeClr>
              </a:solidFill>
              <a:round/>
            </a:ln>
            <a:effectLst/>
          </c:spPr>
        </c:majorGridlines>
        <c:numFmt formatCode="#\ ##0\ &quot;€&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Kanit Light" pitchFamily="2" charset="-34"/>
                <a:ea typeface="+mn-ea"/>
                <a:cs typeface="Kanit Light" pitchFamily="2" charset="-34"/>
              </a:defRPr>
            </a:pPr>
            <a:endParaRPr lang="fr-FR"/>
          </a:p>
        </c:txPr>
        <c:crossAx val="62616014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Kanit Light" pitchFamily="2" charset="-34"/>
              <a:ea typeface="+mn-ea"/>
              <a:cs typeface="Kanit Light" pitchFamily="2" charset="-34"/>
            </a:defRPr>
          </a:pPr>
          <a:endParaRPr lang="fr-FR"/>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solidFill>
            <a:schemeClr val="tx1"/>
          </a:solidFill>
          <a:latin typeface="Kanit Light" pitchFamily="2" charset="-34"/>
          <a:cs typeface="Kanit Light" pitchFamily="2" charset="-34"/>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1000" b="0" i="0" u="none" strike="noStrike" kern="1200" spc="0" baseline="0">
                <a:solidFill>
                  <a:sysClr val="windowText" lastClr="000000">
                    <a:lumMod val="65000"/>
                    <a:lumOff val="35000"/>
                  </a:sysClr>
                </a:solidFill>
                <a:latin typeface="Kanit Light" pitchFamily="2" charset="-34"/>
                <a:ea typeface="+mn-ea"/>
                <a:cs typeface="Kanit Light" pitchFamily="2" charset="-34"/>
              </a:defRPr>
            </a:pPr>
            <a:r>
              <a:rPr lang="fr-FR" sz="1000" b="0" i="0" u="none" strike="noStrike" kern="1200" spc="0" baseline="0">
                <a:solidFill>
                  <a:sysClr val="windowText" lastClr="000000">
                    <a:lumMod val="65000"/>
                    <a:lumOff val="35000"/>
                  </a:sysClr>
                </a:solidFill>
                <a:latin typeface="Kanit Light" pitchFamily="2" charset="-34"/>
                <a:ea typeface="+mn-ea"/>
                <a:cs typeface="Kanit Light" pitchFamily="2" charset="-34"/>
              </a:rPr>
              <a:t>CA</a:t>
            </a:r>
          </a:p>
        </c:rich>
      </c:tx>
      <c:overlay val="0"/>
      <c:spPr>
        <a:noFill/>
        <a:ln>
          <a:noFill/>
        </a:ln>
        <a:effectLst/>
      </c:spPr>
      <c:txPr>
        <a:bodyPr rot="0" spcFirstLastPara="1" vertOverflow="ellipsis" vert="horz" wrap="square" anchor="ctr" anchorCtr="1"/>
        <a:lstStyle/>
        <a:p>
          <a:pPr algn="ctr" rtl="0">
            <a:defRPr lang="fr-FR" sz="1000" b="0" i="0" u="none" strike="noStrike" kern="1200" spc="0" baseline="0">
              <a:solidFill>
                <a:sysClr val="windowText" lastClr="000000">
                  <a:lumMod val="65000"/>
                  <a:lumOff val="35000"/>
                </a:sysClr>
              </a:solidFill>
              <a:latin typeface="Kanit Light" pitchFamily="2" charset="-34"/>
              <a:ea typeface="+mn-ea"/>
              <a:cs typeface="Kanit Light" pitchFamily="2" charset="-34"/>
            </a:defRPr>
          </a:pPr>
          <a:endParaRPr lang="fr-FR"/>
        </a:p>
      </c:txPr>
    </c:title>
    <c:autoTitleDeleted val="0"/>
    <c:plotArea>
      <c:layout/>
      <c:lineChart>
        <c:grouping val="standard"/>
        <c:varyColors val="0"/>
        <c:ser>
          <c:idx val="0"/>
          <c:order val="0"/>
          <c:spPr>
            <a:ln w="28575" cap="rnd">
              <a:solidFill>
                <a:schemeClr val="accent1"/>
              </a:solidFill>
              <a:round/>
            </a:ln>
            <a:effectLst/>
          </c:spPr>
          <c:marker>
            <c:symbol val="none"/>
          </c:marker>
          <c:cat>
            <c:numRef>
              <c:extLst>
                <c:ext xmlns:c15="http://schemas.microsoft.com/office/drawing/2012/chart" uri="{02D57815-91ED-43cb-92C2-25804820EDAC}">
                  <c15:fullRef>
                    <c15:sqref>'PV - ACC'!$C$44:$AF$44</c15:sqref>
                  </c15:fullRef>
                </c:ext>
              </c:extLst>
              <c:f>('PV - ACC'!$C$44:$S$44,'PV - ACC'!$AD$44:$AF$44)</c:f>
              <c:numCache>
                <c:formatCode>General</c:formatCode>
                <c:ptCount val="20"/>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pt idx="16">
                  <c:v>2043</c:v>
                </c:pt>
                <c:pt idx="17">
                  <c:v>2054</c:v>
                </c:pt>
                <c:pt idx="18">
                  <c:v>2055</c:v>
                </c:pt>
                <c:pt idx="19">
                  <c:v>2056</c:v>
                </c:pt>
              </c:numCache>
            </c:numRef>
          </c:cat>
          <c:val>
            <c:numRef>
              <c:extLst>
                <c:ext xmlns:c15="http://schemas.microsoft.com/office/drawing/2012/chart" uri="{02D57815-91ED-43cb-92C2-25804820EDAC}">
                  <c15:fullRef>
                    <c15:sqref>'PV - ACC'!$C$48:$AC$48</c15:sqref>
                  </c15:fullRef>
                </c:ext>
              </c:extLst>
              <c:f>'PV - ACC'!$C$48:$S$48</c:f>
              <c:numCache>
                <c:formatCode>_-* #\ ##0\ "€"_-;\-* #\ ##0\ "€"_-;_-* "-"??\ "€"_-;_-@_-</c:formatCode>
                <c:ptCount val="17"/>
                <c:pt idx="0">
                  <c:v>9625</c:v>
                </c:pt>
                <c:pt idx="1">
                  <c:v>9625</c:v>
                </c:pt>
                <c:pt idx="2">
                  <c:v>9625</c:v>
                </c:pt>
                <c:pt idx="3">
                  <c:v>9625</c:v>
                </c:pt>
                <c:pt idx="4">
                  <c:v>9625</c:v>
                </c:pt>
                <c:pt idx="5">
                  <c:v>9625</c:v>
                </c:pt>
                <c:pt idx="6">
                  <c:v>9625</c:v>
                </c:pt>
                <c:pt idx="7">
                  <c:v>9625</c:v>
                </c:pt>
                <c:pt idx="8">
                  <c:v>9625</c:v>
                </c:pt>
                <c:pt idx="9">
                  <c:v>9625</c:v>
                </c:pt>
                <c:pt idx="10">
                  <c:v>9625</c:v>
                </c:pt>
                <c:pt idx="11">
                  <c:v>9625</c:v>
                </c:pt>
                <c:pt idx="12">
                  <c:v>9625</c:v>
                </c:pt>
                <c:pt idx="13">
                  <c:v>9625</c:v>
                </c:pt>
                <c:pt idx="14">
                  <c:v>9625</c:v>
                </c:pt>
                <c:pt idx="15">
                  <c:v>9625</c:v>
                </c:pt>
                <c:pt idx="16">
                  <c:v>9625</c:v>
                </c:pt>
              </c:numCache>
            </c:numRef>
          </c:val>
          <c:smooth val="0"/>
          <c:extLst>
            <c:ext xmlns:c16="http://schemas.microsoft.com/office/drawing/2014/chart" uri="{C3380CC4-5D6E-409C-BE32-E72D297353CC}">
              <c16:uniqueId val="{00000000-4E84-4561-B0F0-CEF0BAB99EB8}"/>
            </c:ext>
          </c:extLst>
        </c:ser>
        <c:dLbls>
          <c:showLegendKey val="0"/>
          <c:showVal val="0"/>
          <c:showCatName val="0"/>
          <c:showSerName val="0"/>
          <c:showPercent val="0"/>
          <c:showBubbleSize val="0"/>
        </c:dLbls>
        <c:smooth val="0"/>
        <c:axId val="1875782976"/>
        <c:axId val="1875776256"/>
      </c:lineChart>
      <c:catAx>
        <c:axId val="187578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75776256"/>
        <c:crosses val="autoZero"/>
        <c:auto val="1"/>
        <c:lblAlgn val="ctr"/>
        <c:lblOffset val="100"/>
        <c:noMultiLvlLbl val="0"/>
      </c:catAx>
      <c:valAx>
        <c:axId val="1875776256"/>
        <c:scaling>
          <c:orientation val="minMax"/>
        </c:scaling>
        <c:delete val="0"/>
        <c:axPos val="l"/>
        <c:majorGridlines>
          <c:spPr>
            <a:ln w="9525" cap="flat" cmpd="sng" algn="ctr">
              <a:solidFill>
                <a:schemeClr val="tx1">
                  <a:lumMod val="15000"/>
                  <a:lumOff val="85000"/>
                </a:schemeClr>
              </a:solidFill>
              <a:round/>
            </a:ln>
            <a:effectLst/>
          </c:spPr>
        </c:majorGridlines>
        <c:numFmt formatCode="_-* #\ ##0\ &quot;€&quot;_-;\-* #\ ##0\ &quot;€&quot;_-;_-* &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757829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1000" b="0" i="0" u="none" strike="noStrike" kern="1200" spc="0" baseline="0">
                <a:solidFill>
                  <a:sysClr val="windowText" lastClr="000000">
                    <a:lumMod val="65000"/>
                    <a:lumOff val="35000"/>
                  </a:sysClr>
                </a:solidFill>
                <a:latin typeface="Kanit Light" pitchFamily="2" charset="-34"/>
                <a:ea typeface="+mn-ea"/>
                <a:cs typeface="Kanit Light" pitchFamily="2" charset="-34"/>
              </a:defRPr>
            </a:pPr>
            <a:r>
              <a:rPr lang="fr-FR" sz="1000" b="0" i="0" u="none" strike="noStrike" kern="1200" spc="0" baseline="0">
                <a:solidFill>
                  <a:sysClr val="windowText" lastClr="000000">
                    <a:lumMod val="65000"/>
                    <a:lumOff val="35000"/>
                  </a:sysClr>
                </a:solidFill>
                <a:latin typeface="Kanit Light" pitchFamily="2" charset="-34"/>
                <a:ea typeface="+mn-ea"/>
                <a:cs typeface="Kanit Light" pitchFamily="2" charset="-34"/>
              </a:rPr>
              <a:t>Trésorerie</a:t>
            </a:r>
          </a:p>
        </c:rich>
      </c:tx>
      <c:overlay val="0"/>
      <c:spPr>
        <a:noFill/>
        <a:ln>
          <a:noFill/>
        </a:ln>
        <a:effectLst/>
      </c:spPr>
      <c:txPr>
        <a:bodyPr rot="0" spcFirstLastPara="1" vertOverflow="ellipsis" vert="horz" wrap="square" anchor="ctr" anchorCtr="1"/>
        <a:lstStyle/>
        <a:p>
          <a:pPr algn="ctr" rtl="0">
            <a:defRPr lang="fr-FR" sz="1000" b="0" i="0" u="none" strike="noStrike" kern="1200" spc="0" baseline="0">
              <a:solidFill>
                <a:sysClr val="windowText" lastClr="000000">
                  <a:lumMod val="65000"/>
                  <a:lumOff val="35000"/>
                </a:sysClr>
              </a:solidFill>
              <a:latin typeface="Kanit Light" pitchFamily="2" charset="-34"/>
              <a:ea typeface="+mn-ea"/>
              <a:cs typeface="Kanit Light" pitchFamily="2" charset="-34"/>
            </a:defRPr>
          </a:pPr>
          <a:endParaRPr lang="fr-FR"/>
        </a:p>
      </c:txPr>
    </c:title>
    <c:autoTitleDeleted val="0"/>
    <c:plotArea>
      <c:layout/>
      <c:lineChart>
        <c:grouping val="standard"/>
        <c:varyColors val="0"/>
        <c:ser>
          <c:idx val="0"/>
          <c:order val="0"/>
          <c:spPr>
            <a:ln w="28575" cap="rnd">
              <a:solidFill>
                <a:schemeClr val="accent1"/>
              </a:solidFill>
              <a:round/>
            </a:ln>
            <a:effectLst/>
          </c:spPr>
          <c:marker>
            <c:symbol val="none"/>
          </c:marker>
          <c:cat>
            <c:numRef>
              <c:extLst>
                <c:ext xmlns:c15="http://schemas.microsoft.com/office/drawing/2012/chart" uri="{02D57815-91ED-43cb-92C2-25804820EDAC}">
                  <c15:fullRef>
                    <c15:sqref>'PV - ACC'!$C$73:$AF$73</c15:sqref>
                  </c15:fullRef>
                </c:ext>
              </c:extLst>
              <c:f>'PV - ACC'!$C$73:$V$73</c:f>
              <c:numCache>
                <c:formatCode>m/d/yy</c:formatCode>
                <c:ptCount val="20"/>
                <c:pt idx="0">
                  <c:v>46752</c:v>
                </c:pt>
                <c:pt idx="1">
                  <c:v>47117</c:v>
                </c:pt>
                <c:pt idx="2">
                  <c:v>47483</c:v>
                </c:pt>
                <c:pt idx="3">
                  <c:v>47848</c:v>
                </c:pt>
                <c:pt idx="4">
                  <c:v>48213</c:v>
                </c:pt>
                <c:pt idx="5">
                  <c:v>48579</c:v>
                </c:pt>
                <c:pt idx="6">
                  <c:v>48944</c:v>
                </c:pt>
                <c:pt idx="7">
                  <c:v>49309</c:v>
                </c:pt>
                <c:pt idx="8">
                  <c:v>49674</c:v>
                </c:pt>
                <c:pt idx="9">
                  <c:v>50040</c:v>
                </c:pt>
                <c:pt idx="10">
                  <c:v>50405</c:v>
                </c:pt>
                <c:pt idx="11">
                  <c:v>50770</c:v>
                </c:pt>
                <c:pt idx="12">
                  <c:v>51135</c:v>
                </c:pt>
                <c:pt idx="13">
                  <c:v>51501</c:v>
                </c:pt>
                <c:pt idx="14">
                  <c:v>51866</c:v>
                </c:pt>
                <c:pt idx="15">
                  <c:v>52231</c:v>
                </c:pt>
                <c:pt idx="16">
                  <c:v>52596</c:v>
                </c:pt>
                <c:pt idx="17">
                  <c:v>52962</c:v>
                </c:pt>
                <c:pt idx="18">
                  <c:v>53327</c:v>
                </c:pt>
                <c:pt idx="19">
                  <c:v>53692</c:v>
                </c:pt>
              </c:numCache>
            </c:numRef>
          </c:cat>
          <c:val>
            <c:numRef>
              <c:extLst>
                <c:ext xmlns:c15="http://schemas.microsoft.com/office/drawing/2012/chart" uri="{02D57815-91ED-43cb-92C2-25804820EDAC}">
                  <c15:fullRef>
                    <c15:sqref>'PV - ACC'!$C$79:$AF$79</c15:sqref>
                  </c15:fullRef>
                </c:ext>
              </c:extLst>
              <c:f>'PV - ACC'!$C$79:$V$79</c:f>
              <c:numCache>
                <c:formatCode>_-* #\ ##0\ "€"_-;\-* #\ ##0\ "€"_-;_-* "-"??\ "€"_-;_-@_-</c:formatCode>
                <c:ptCount val="20"/>
                <c:pt idx="0">
                  <c:v>85875</c:v>
                </c:pt>
                <c:pt idx="1">
                  <c:v>69750</c:v>
                </c:pt>
                <c:pt idx="2">
                  <c:v>53625</c:v>
                </c:pt>
                <c:pt idx="3">
                  <c:v>37500</c:v>
                </c:pt>
                <c:pt idx="4">
                  <c:v>-24125</c:v>
                </c:pt>
                <c:pt idx="5">
                  <c:v>-85750</c:v>
                </c:pt>
                <c:pt idx="6">
                  <c:v>-147375</c:v>
                </c:pt>
                <c:pt idx="7">
                  <c:v>-209000</c:v>
                </c:pt>
                <c:pt idx="8">
                  <c:v>-270625</c:v>
                </c:pt>
                <c:pt idx="9">
                  <c:v>-332250</c:v>
                </c:pt>
                <c:pt idx="10">
                  <c:v>-393875</c:v>
                </c:pt>
                <c:pt idx="11">
                  <c:v>-455500</c:v>
                </c:pt>
                <c:pt idx="12">
                  <c:v>-517125</c:v>
                </c:pt>
                <c:pt idx="13">
                  <c:v>-578750</c:v>
                </c:pt>
                <c:pt idx="14">
                  <c:v>-640375</c:v>
                </c:pt>
                <c:pt idx="15">
                  <c:v>-702000</c:v>
                </c:pt>
                <c:pt idx="16">
                  <c:v>-763625</c:v>
                </c:pt>
                <c:pt idx="17">
                  <c:v>-825250</c:v>
                </c:pt>
                <c:pt idx="18">
                  <c:v>-886875</c:v>
                </c:pt>
                <c:pt idx="19">
                  <c:v>-948500</c:v>
                </c:pt>
              </c:numCache>
            </c:numRef>
          </c:val>
          <c:smooth val="0"/>
          <c:extLst>
            <c:ext xmlns:c16="http://schemas.microsoft.com/office/drawing/2014/chart" uri="{C3380CC4-5D6E-409C-BE32-E72D297353CC}">
              <c16:uniqueId val="{00000000-6961-49FD-802B-9E7B27FA3AF9}"/>
            </c:ext>
          </c:extLst>
        </c:ser>
        <c:dLbls>
          <c:showLegendKey val="0"/>
          <c:showVal val="0"/>
          <c:showCatName val="0"/>
          <c:showSerName val="0"/>
          <c:showPercent val="0"/>
          <c:showBubbleSize val="0"/>
        </c:dLbls>
        <c:smooth val="0"/>
        <c:axId val="1061734896"/>
        <c:axId val="1061718576"/>
      </c:lineChart>
      <c:dateAx>
        <c:axId val="1061734896"/>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solidFill>
                <a:latin typeface="Kanit Light" pitchFamily="2" charset="-34"/>
                <a:ea typeface="+mn-ea"/>
                <a:cs typeface="Kanit Light" pitchFamily="2" charset="-34"/>
              </a:defRPr>
            </a:pPr>
            <a:endParaRPr lang="fr-FR"/>
          </a:p>
        </c:txPr>
        <c:crossAx val="1061718576"/>
        <c:crosses val="autoZero"/>
        <c:auto val="1"/>
        <c:lblOffset val="100"/>
        <c:baseTimeUnit val="years"/>
      </c:dateAx>
      <c:valAx>
        <c:axId val="1061718576"/>
        <c:scaling>
          <c:orientation val="minMax"/>
        </c:scaling>
        <c:delete val="0"/>
        <c:axPos val="l"/>
        <c:majorGridlines>
          <c:spPr>
            <a:ln w="9525" cap="flat" cmpd="sng" algn="ctr">
              <a:solidFill>
                <a:schemeClr val="tx1">
                  <a:lumMod val="15000"/>
                  <a:lumOff val="85000"/>
                </a:schemeClr>
              </a:solidFill>
              <a:round/>
            </a:ln>
            <a:effectLst/>
          </c:spPr>
        </c:majorGridlines>
        <c:numFmt formatCode="_-* #\ ##0\ &quot;€&quot;_-;\-* #\ ##0\ &quot;€&quot;_-;_-* &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solidFill>
                <a:latin typeface="Kanit Light" pitchFamily="2" charset="-34"/>
                <a:ea typeface="+mn-ea"/>
                <a:cs typeface="Kanit Light" pitchFamily="2" charset="-34"/>
              </a:defRPr>
            </a:pPr>
            <a:endParaRPr lang="fr-FR"/>
          </a:p>
        </c:txPr>
        <c:crossAx val="10617348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Kanit Light" pitchFamily="2" charset="-34"/>
          <a:ea typeface="+mn-ea"/>
          <a:cs typeface="Kanit Light" pitchFamily="2" charset="-34"/>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solidFill>
                <a:latin typeface="Kanit Light" pitchFamily="2" charset="-34"/>
                <a:ea typeface="+mn-ea"/>
                <a:cs typeface="Kanit Light" pitchFamily="2" charset="-34"/>
              </a:defRPr>
            </a:pPr>
            <a:r>
              <a:rPr lang="fr-FR"/>
              <a:t>Résultat</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solidFill>
              <a:latin typeface="Kanit Light" pitchFamily="2" charset="-34"/>
              <a:ea typeface="+mn-ea"/>
              <a:cs typeface="Kanit Light" pitchFamily="2" charset="-34"/>
            </a:defRPr>
          </a:pPr>
          <a:endParaRPr lang="fr-FR"/>
        </a:p>
      </c:txPr>
    </c:title>
    <c:autoTitleDeleted val="0"/>
    <c:plotArea>
      <c:layout/>
      <c:lineChart>
        <c:grouping val="standard"/>
        <c:varyColors val="0"/>
        <c:ser>
          <c:idx val="0"/>
          <c:order val="0"/>
          <c:spPr>
            <a:ln w="28575" cap="rnd">
              <a:solidFill>
                <a:srgbClr val="00B0F0"/>
              </a:solidFill>
              <a:round/>
            </a:ln>
            <a:effectLst/>
          </c:spPr>
          <c:marker>
            <c:symbol val="none"/>
          </c:marker>
          <c:cat>
            <c:numRef>
              <c:extLst>
                <c:ext xmlns:c15="http://schemas.microsoft.com/office/drawing/2012/chart" uri="{02D57815-91ED-43cb-92C2-25804820EDAC}">
                  <c15:fullRef>
                    <c15:sqref>'PV - ACI et ACC'!$C$120:$AF$120</c15:sqref>
                  </c15:fullRef>
                </c:ext>
              </c:extLst>
              <c:f>'PV - ACI et ACC'!$C$120:$V$120</c:f>
              <c:numCache>
                <c:formatCode>General</c:formatCode>
                <c:ptCount val="20"/>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pt idx="16">
                  <c:v>2043</c:v>
                </c:pt>
                <c:pt idx="17">
                  <c:v>2044</c:v>
                </c:pt>
                <c:pt idx="18">
                  <c:v>2045</c:v>
                </c:pt>
                <c:pt idx="19">
                  <c:v>2046</c:v>
                </c:pt>
              </c:numCache>
            </c:numRef>
          </c:cat>
          <c:val>
            <c:numRef>
              <c:extLst>
                <c:ext xmlns:c15="http://schemas.microsoft.com/office/drawing/2012/chart" uri="{02D57815-91ED-43cb-92C2-25804820EDAC}">
                  <c15:fullRef>
                    <c15:sqref>'PV - ACI et ACC'!$C$113:$AF$113</c15:sqref>
                  </c15:fullRef>
                </c:ext>
              </c:extLst>
              <c:f>'PV - ACI et ACC'!$C$113:$V$113</c:f>
              <c:numCache>
                <c:formatCode>_-* #\ ##0\ "€"_-;\-* #\ ##0\ "€"_-;_-* "-"??\ "€"_-;_-@_-</c:formatCode>
                <c:ptCount val="20"/>
                <c:pt idx="0">
                  <c:v>-43246.5</c:v>
                </c:pt>
                <c:pt idx="1">
                  <c:v>-37809.452349150924</c:v>
                </c:pt>
                <c:pt idx="2">
                  <c:v>-31973.515141418815</c:v>
                </c:pt>
                <c:pt idx="3">
                  <c:v>-25722.732794528343</c:v>
                </c:pt>
                <c:pt idx="4">
                  <c:v>-19040.511502913185</c:v>
                </c:pt>
                <c:pt idx="5">
                  <c:v>-11909.593708784334</c:v>
                </c:pt>
                <c:pt idx="6">
                  <c:v>-4312.0315520412696</c:v>
                </c:pt>
                <c:pt idx="7">
                  <c:v>3770.8407418206043</c:v>
                </c:pt>
                <c:pt idx="8">
                  <c:v>12358.435578286022</c:v>
                </c:pt>
                <c:pt idx="9">
                  <c:v>21470.941859059123</c:v>
                </c:pt>
                <c:pt idx="10">
                  <c:v>31129.35604191223</c:v>
                </c:pt>
                <c:pt idx="11">
                  <c:v>41355.514442928536</c:v>
                </c:pt>
                <c:pt idx="12">
                  <c:v>52172.126830834568</c:v>
                </c:pt>
                <c:pt idx="13">
                  <c:v>63602.81136510591</c:v>
                </c:pt>
                <c:pt idx="14">
                  <c:v>75672.130931597188</c:v>
                </c:pt>
                <c:pt idx="15">
                  <c:v>88405.630931597188</c:v>
                </c:pt>
                <c:pt idx="16">
                  <c:v>101139.13093159713</c:v>
                </c:pt>
                <c:pt idx="17">
                  <c:v>113872.63093159713</c:v>
                </c:pt>
                <c:pt idx="18">
                  <c:v>126606.13093159719</c:v>
                </c:pt>
                <c:pt idx="19">
                  <c:v>139339.6309315972</c:v>
                </c:pt>
              </c:numCache>
            </c:numRef>
          </c:val>
          <c:smooth val="0"/>
          <c:extLst>
            <c:ext xmlns:c16="http://schemas.microsoft.com/office/drawing/2014/chart" uri="{C3380CC4-5D6E-409C-BE32-E72D297353CC}">
              <c16:uniqueId val="{00000000-4CAF-4334-8B56-8AFA0877F565}"/>
            </c:ext>
          </c:extLst>
        </c:ser>
        <c:dLbls>
          <c:showLegendKey val="0"/>
          <c:showVal val="0"/>
          <c:showCatName val="0"/>
          <c:showSerName val="0"/>
          <c:showPercent val="0"/>
          <c:showBubbleSize val="0"/>
        </c:dLbls>
        <c:smooth val="0"/>
        <c:axId val="1061769456"/>
        <c:axId val="1061773296"/>
      </c:lineChart>
      <c:catAx>
        <c:axId val="106176945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Kanit Light" pitchFamily="2" charset="-34"/>
                <a:ea typeface="+mn-ea"/>
                <a:cs typeface="Kanit Light" pitchFamily="2" charset="-34"/>
              </a:defRPr>
            </a:pPr>
            <a:endParaRPr lang="fr-FR"/>
          </a:p>
        </c:txPr>
        <c:crossAx val="1061773296"/>
        <c:crosses val="autoZero"/>
        <c:auto val="1"/>
        <c:lblAlgn val="ctr"/>
        <c:lblOffset val="100"/>
        <c:noMultiLvlLbl val="0"/>
      </c:catAx>
      <c:valAx>
        <c:axId val="1061773296"/>
        <c:scaling>
          <c:orientation val="minMax"/>
        </c:scaling>
        <c:delete val="0"/>
        <c:axPos val="l"/>
        <c:majorGridlines>
          <c:spPr>
            <a:ln w="9525" cap="flat" cmpd="sng" algn="ctr">
              <a:solidFill>
                <a:schemeClr val="tx1">
                  <a:lumMod val="15000"/>
                  <a:lumOff val="85000"/>
                </a:schemeClr>
              </a:solidFill>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Kanit Light" pitchFamily="2" charset="-34"/>
                <a:ea typeface="+mn-ea"/>
                <a:cs typeface="Kanit Light" pitchFamily="2" charset="-34"/>
              </a:defRPr>
            </a:pPr>
            <a:endParaRPr lang="fr-FR"/>
          </a:p>
        </c:txPr>
        <c:crossAx val="10617694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solidFill>
            <a:schemeClr val="tx1"/>
          </a:solidFill>
          <a:latin typeface="Kanit Light" pitchFamily="2" charset="-34"/>
          <a:cs typeface="Kanit Light" pitchFamily="2" charset="-34"/>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080" b="0" i="0" u="none" strike="noStrike" kern="1200" spc="0" baseline="0">
                <a:solidFill>
                  <a:schemeClr val="tx1"/>
                </a:solidFill>
                <a:latin typeface="Kanit Light" pitchFamily="2" charset="-34"/>
                <a:ea typeface="+mn-ea"/>
                <a:cs typeface="Kanit Light" pitchFamily="2" charset="-34"/>
              </a:defRPr>
            </a:pPr>
            <a:r>
              <a:rPr lang="fr-FR"/>
              <a:t>Trésorerie</a:t>
            </a:r>
          </a:p>
        </c:rich>
      </c:tx>
      <c:overlay val="0"/>
      <c:spPr>
        <a:noFill/>
        <a:ln>
          <a:noFill/>
        </a:ln>
        <a:effectLst/>
      </c:spPr>
      <c:txPr>
        <a:bodyPr rot="0" spcFirstLastPara="1" vertOverflow="ellipsis" vert="horz" wrap="square" anchor="ctr" anchorCtr="1"/>
        <a:lstStyle/>
        <a:p>
          <a:pPr>
            <a:defRPr lang="en-US" sz="1080" b="0" i="0" u="none" strike="noStrike" kern="1200" spc="0" baseline="0">
              <a:solidFill>
                <a:schemeClr val="tx1"/>
              </a:solidFill>
              <a:latin typeface="Kanit Light" pitchFamily="2" charset="-34"/>
              <a:ea typeface="+mn-ea"/>
              <a:cs typeface="Kanit Light" pitchFamily="2" charset="-34"/>
            </a:defRPr>
          </a:pPr>
          <a:endParaRPr lang="fr-FR"/>
        </a:p>
      </c:txPr>
    </c:title>
    <c:autoTitleDeleted val="0"/>
    <c:plotArea>
      <c:layout/>
      <c:lineChart>
        <c:grouping val="standard"/>
        <c:varyColors val="0"/>
        <c:ser>
          <c:idx val="0"/>
          <c:order val="0"/>
          <c:spPr>
            <a:ln w="28575" cap="rnd">
              <a:solidFill>
                <a:srgbClr val="00B0F0"/>
              </a:solidFill>
              <a:round/>
            </a:ln>
            <a:effectLst/>
          </c:spPr>
          <c:marker>
            <c:symbol val="none"/>
          </c:marker>
          <c:cat>
            <c:numRef>
              <c:extLst>
                <c:ext xmlns:c15="http://schemas.microsoft.com/office/drawing/2012/chart" uri="{02D57815-91ED-43cb-92C2-25804820EDAC}">
                  <c15:fullRef>
                    <c15:sqref>'PV - ACI et ACC'!$C$119:$AF$119</c15:sqref>
                  </c15:fullRef>
                </c:ext>
              </c:extLst>
              <c:f>'PV - ACI et ACC'!$C$119:$V$119</c:f>
              <c:numCache>
                <c:formatCode>m/d/yy</c:formatCode>
                <c:ptCount val="20"/>
                <c:pt idx="0">
                  <c:v>46752</c:v>
                </c:pt>
                <c:pt idx="1">
                  <c:v>47117</c:v>
                </c:pt>
                <c:pt idx="2">
                  <c:v>47483</c:v>
                </c:pt>
                <c:pt idx="3">
                  <c:v>47848</c:v>
                </c:pt>
                <c:pt idx="4">
                  <c:v>48213</c:v>
                </c:pt>
                <c:pt idx="5">
                  <c:v>48579</c:v>
                </c:pt>
                <c:pt idx="6">
                  <c:v>48944</c:v>
                </c:pt>
                <c:pt idx="7">
                  <c:v>49309</c:v>
                </c:pt>
                <c:pt idx="8">
                  <c:v>49674</c:v>
                </c:pt>
                <c:pt idx="9">
                  <c:v>50040</c:v>
                </c:pt>
                <c:pt idx="10">
                  <c:v>50405</c:v>
                </c:pt>
                <c:pt idx="11">
                  <c:v>50770</c:v>
                </c:pt>
                <c:pt idx="12">
                  <c:v>51135</c:v>
                </c:pt>
                <c:pt idx="13">
                  <c:v>51501</c:v>
                </c:pt>
                <c:pt idx="14">
                  <c:v>51866</c:v>
                </c:pt>
                <c:pt idx="15">
                  <c:v>52231</c:v>
                </c:pt>
                <c:pt idx="16">
                  <c:v>52596</c:v>
                </c:pt>
                <c:pt idx="17">
                  <c:v>52962</c:v>
                </c:pt>
                <c:pt idx="18">
                  <c:v>53327</c:v>
                </c:pt>
                <c:pt idx="19">
                  <c:v>53692</c:v>
                </c:pt>
              </c:numCache>
            </c:numRef>
          </c:cat>
          <c:val>
            <c:numRef>
              <c:extLst>
                <c:ext xmlns:c15="http://schemas.microsoft.com/office/drawing/2012/chart" uri="{02D57815-91ED-43cb-92C2-25804820EDAC}">
                  <c15:fullRef>
                    <c15:sqref>'PV - ACI et ACC'!$C$126:$AF$126</c15:sqref>
                  </c15:fullRef>
                </c:ext>
              </c:extLst>
              <c:f>'PV - ACI et ACC'!$C$126:$V$126</c:f>
              <c:numCache>
                <c:formatCode>_-* #\ ##0\ "€"_-;\-* #\ ##0\ "€"_-;_-* "-"??\ "€"_-;_-@_-</c:formatCode>
                <c:ptCount val="20"/>
                <c:pt idx="0">
                  <c:v>135164.80872877315</c:v>
                </c:pt>
                <c:pt idx="1">
                  <c:v>77794.426186319441</c:v>
                </c:pt>
                <c:pt idx="2">
                  <c:v>27888.852372638881</c:v>
                </c:pt>
                <c:pt idx="3">
                  <c:v>-14551.912712268531</c:v>
                </c:pt>
                <c:pt idx="4">
                  <c:v>-49527.869068402797</c:v>
                </c:pt>
                <c:pt idx="5">
                  <c:v>-77039.016695763916</c:v>
                </c:pt>
                <c:pt idx="6">
                  <c:v>-97085.355594351888</c:v>
                </c:pt>
                <c:pt idx="7">
                  <c:v>-109666.88576416671</c:v>
                </c:pt>
                <c:pt idx="8">
                  <c:v>-114783.60720520839</c:v>
                </c:pt>
                <c:pt idx="9">
                  <c:v>-112435.51991747692</c:v>
                </c:pt>
                <c:pt idx="10">
                  <c:v>-102622.62390097234</c:v>
                </c:pt>
                <c:pt idx="11">
                  <c:v>-85344.919155694603</c:v>
                </c:pt>
                <c:pt idx="12">
                  <c:v>-60602.405681643693</c:v>
                </c:pt>
                <c:pt idx="13">
                  <c:v>-28395.083478819666</c:v>
                </c:pt>
                <c:pt idx="14">
                  <c:v>11277.047452777537</c:v>
                </c:pt>
                <c:pt idx="15">
                  <c:v>75682.67838437474</c:v>
                </c:pt>
                <c:pt idx="16">
                  <c:v>164821.80931597188</c:v>
                </c:pt>
                <c:pt idx="17">
                  <c:v>278694.440247569</c:v>
                </c:pt>
                <c:pt idx="18">
                  <c:v>417300.5711791662</c:v>
                </c:pt>
                <c:pt idx="19">
                  <c:v>580640.20211076341</c:v>
                </c:pt>
              </c:numCache>
            </c:numRef>
          </c:val>
          <c:smooth val="0"/>
          <c:extLst>
            <c:ext xmlns:c16="http://schemas.microsoft.com/office/drawing/2014/chart" uri="{C3380CC4-5D6E-409C-BE32-E72D297353CC}">
              <c16:uniqueId val="{00000000-36A1-4708-B701-8E19BC0A5555}"/>
            </c:ext>
          </c:extLst>
        </c:ser>
        <c:dLbls>
          <c:showLegendKey val="0"/>
          <c:showVal val="0"/>
          <c:showCatName val="0"/>
          <c:showSerName val="0"/>
          <c:showPercent val="0"/>
          <c:showBubbleSize val="0"/>
        </c:dLbls>
        <c:smooth val="0"/>
        <c:axId val="1061734896"/>
        <c:axId val="1061718576"/>
      </c:lineChart>
      <c:dateAx>
        <c:axId val="1061734896"/>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solidFill>
                <a:latin typeface="Kanit Light" pitchFamily="2" charset="-34"/>
                <a:ea typeface="+mn-ea"/>
                <a:cs typeface="Kanit Light" pitchFamily="2" charset="-34"/>
              </a:defRPr>
            </a:pPr>
            <a:endParaRPr lang="fr-FR"/>
          </a:p>
        </c:txPr>
        <c:crossAx val="1061718576"/>
        <c:crosses val="autoZero"/>
        <c:auto val="1"/>
        <c:lblOffset val="100"/>
        <c:baseTimeUnit val="years"/>
      </c:dateAx>
      <c:valAx>
        <c:axId val="1061718576"/>
        <c:scaling>
          <c:orientation val="minMax"/>
        </c:scaling>
        <c:delete val="0"/>
        <c:axPos val="l"/>
        <c:majorGridlines>
          <c:spPr>
            <a:ln w="9525" cap="flat" cmpd="sng" algn="ctr">
              <a:solidFill>
                <a:schemeClr val="tx1">
                  <a:lumMod val="15000"/>
                  <a:lumOff val="85000"/>
                </a:schemeClr>
              </a:solidFill>
              <a:round/>
            </a:ln>
            <a:effectLst/>
          </c:spPr>
        </c:majorGridlines>
        <c:numFmt formatCode="_-* #\ ##0\ &quot;€&quot;_-;\-* #\ ##0\ &quot;€&quot;_-;_-* &quot;-&quot;??\ &quot;€&quot;_-;_-@_-" sourceLinked="1"/>
        <c:majorTickMark val="none"/>
        <c:minorTickMark val="none"/>
        <c:tickLblPos val="nextTo"/>
        <c:spPr>
          <a:noFill/>
          <a:ln>
            <a:noFill/>
          </a:ln>
          <a:effectLst/>
        </c:spPr>
        <c:txPr>
          <a:bodyPr rot="-60000000" spcFirstLastPara="1" vertOverflow="ellipsis" vert="horz" wrap="square" anchor="ctr" anchorCtr="1"/>
          <a:lstStyle/>
          <a:p>
            <a:pPr algn="ctr">
              <a:defRPr lang="en-US" sz="900" b="0" i="0" u="none" strike="noStrike" kern="1200" baseline="0">
                <a:solidFill>
                  <a:schemeClr val="tx1"/>
                </a:solidFill>
                <a:latin typeface="Kanit Light" pitchFamily="2" charset="-34"/>
                <a:ea typeface="+mn-ea"/>
                <a:cs typeface="Kanit Light" pitchFamily="2" charset="-34"/>
              </a:defRPr>
            </a:pPr>
            <a:endParaRPr lang="fr-FR"/>
          </a:p>
        </c:txPr>
        <c:crossAx val="10617348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900" b="0" i="0" u="none" strike="noStrike" kern="1200" baseline="0">
          <a:solidFill>
            <a:schemeClr val="tx1"/>
          </a:solidFill>
          <a:latin typeface="Kanit Light" pitchFamily="2" charset="-34"/>
          <a:ea typeface="+mn-ea"/>
          <a:cs typeface="Kanit Light" pitchFamily="2" charset="-34"/>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080" b="0" i="0" u="none" strike="noStrike" kern="1200" spc="0" baseline="0">
                <a:solidFill>
                  <a:schemeClr val="tx1"/>
                </a:solidFill>
                <a:latin typeface="Kanit Light" pitchFamily="2" charset="-34"/>
                <a:ea typeface="+mn-ea"/>
                <a:cs typeface="Kanit Light" pitchFamily="2" charset="-34"/>
              </a:defRPr>
            </a:pPr>
            <a:r>
              <a:rPr lang="fr-FR"/>
              <a:t>Chiffre d'affaires</a:t>
            </a:r>
          </a:p>
        </c:rich>
      </c:tx>
      <c:overlay val="0"/>
      <c:spPr>
        <a:noFill/>
        <a:ln>
          <a:noFill/>
        </a:ln>
        <a:effectLst/>
      </c:spPr>
      <c:txPr>
        <a:bodyPr rot="0" spcFirstLastPara="1" vertOverflow="ellipsis" vert="horz" wrap="square" anchor="ctr" anchorCtr="1"/>
        <a:lstStyle/>
        <a:p>
          <a:pPr algn="ctr" rtl="0">
            <a:defRPr sz="1080" b="0" i="0" u="none" strike="noStrike" kern="1200" spc="0" baseline="0">
              <a:solidFill>
                <a:schemeClr val="tx1"/>
              </a:solidFill>
              <a:latin typeface="Kanit Light" pitchFamily="2" charset="-34"/>
              <a:ea typeface="+mn-ea"/>
              <a:cs typeface="Kanit Light" pitchFamily="2" charset="-34"/>
            </a:defRPr>
          </a:pPr>
          <a:endParaRPr lang="fr-FR"/>
        </a:p>
      </c:txPr>
    </c:title>
    <c:autoTitleDeleted val="0"/>
    <c:plotArea>
      <c:layout/>
      <c:areaChart>
        <c:grouping val="stacked"/>
        <c:varyColors val="0"/>
        <c:ser>
          <c:idx val="3"/>
          <c:order val="0"/>
          <c:tx>
            <c:strRef>
              <c:f>'PV - ACI et ACC'!$A$88</c:f>
              <c:strCache>
                <c:ptCount val="1"/>
                <c:pt idx="0">
                  <c:v>Développement</c:v>
                </c:pt>
              </c:strCache>
            </c:strRef>
          </c:tx>
          <c:spPr>
            <a:solidFill>
              <a:srgbClr val="00B0F0"/>
            </a:solidFill>
            <a:ln>
              <a:solidFill>
                <a:schemeClr val="tx1"/>
              </a:solidFill>
            </a:ln>
            <a:effectLst/>
          </c:spPr>
          <c:cat>
            <c:numRef>
              <c:f>'PV - ACI et ACC'!$C$83:$AF$83</c:f>
              <c:numCache>
                <c:formatCode>General</c:formatCode>
                <c:ptCount val="30"/>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pt idx="16">
                  <c:v>2043</c:v>
                </c:pt>
                <c:pt idx="17">
                  <c:v>2044</c:v>
                </c:pt>
                <c:pt idx="18">
                  <c:v>2045</c:v>
                </c:pt>
                <c:pt idx="19">
                  <c:v>2046</c:v>
                </c:pt>
                <c:pt idx="20">
                  <c:v>2047</c:v>
                </c:pt>
                <c:pt idx="21">
                  <c:v>2048</c:v>
                </c:pt>
                <c:pt idx="22">
                  <c:v>2049</c:v>
                </c:pt>
                <c:pt idx="23">
                  <c:v>2050</c:v>
                </c:pt>
                <c:pt idx="24">
                  <c:v>2051</c:v>
                </c:pt>
                <c:pt idx="25">
                  <c:v>2052</c:v>
                </c:pt>
                <c:pt idx="26">
                  <c:v>2053</c:v>
                </c:pt>
                <c:pt idx="27">
                  <c:v>2054</c:v>
                </c:pt>
                <c:pt idx="28">
                  <c:v>2055</c:v>
                </c:pt>
                <c:pt idx="29">
                  <c:v>2056</c:v>
                </c:pt>
              </c:numCache>
            </c:numRef>
          </c:cat>
          <c:val>
            <c:numRef>
              <c:f>'PV - ACI et ACC'!$C$88:$V$88</c:f>
              <c:numCache>
                <c:formatCode>#\ ##0\ "€"</c:formatCode>
                <c:ptCount val="20"/>
                <c:pt idx="0">
                  <c:v>19200</c:v>
                </c:pt>
                <c:pt idx="1">
                  <c:v>19200</c:v>
                </c:pt>
                <c:pt idx="2">
                  <c:v>19200</c:v>
                </c:pt>
                <c:pt idx="3">
                  <c:v>19200</c:v>
                </c:pt>
                <c:pt idx="4">
                  <c:v>19200</c:v>
                </c:pt>
                <c:pt idx="5">
                  <c:v>19200</c:v>
                </c:pt>
                <c:pt idx="6">
                  <c:v>19200</c:v>
                </c:pt>
                <c:pt idx="7">
                  <c:v>19200</c:v>
                </c:pt>
                <c:pt idx="8">
                  <c:v>19200</c:v>
                </c:pt>
                <c:pt idx="9">
                  <c:v>19200</c:v>
                </c:pt>
                <c:pt idx="10">
                  <c:v>19200</c:v>
                </c:pt>
                <c:pt idx="11">
                  <c:v>19200</c:v>
                </c:pt>
                <c:pt idx="12">
                  <c:v>19200</c:v>
                </c:pt>
                <c:pt idx="13">
                  <c:v>19200</c:v>
                </c:pt>
                <c:pt idx="14">
                  <c:v>19200</c:v>
                </c:pt>
                <c:pt idx="15">
                  <c:v>19200</c:v>
                </c:pt>
                <c:pt idx="16">
                  <c:v>19200</c:v>
                </c:pt>
                <c:pt idx="17">
                  <c:v>19200</c:v>
                </c:pt>
                <c:pt idx="18">
                  <c:v>19200</c:v>
                </c:pt>
                <c:pt idx="19">
                  <c:v>19200</c:v>
                </c:pt>
              </c:numCache>
            </c:numRef>
          </c:val>
          <c:extLst>
            <c:ext xmlns:c16="http://schemas.microsoft.com/office/drawing/2014/chart" uri="{C3380CC4-5D6E-409C-BE32-E72D297353CC}">
              <c16:uniqueId val="{00000003-2B3A-4CF5-B526-A97440CE21B8}"/>
            </c:ext>
          </c:extLst>
        </c:ser>
        <c:ser>
          <c:idx val="0"/>
          <c:order val="1"/>
          <c:tx>
            <c:strRef>
              <c:f>'PV - ACI et ACC'!$A$85</c:f>
              <c:strCache>
                <c:ptCount val="1"/>
                <c:pt idx="0">
                  <c:v>Loyer ACI</c:v>
                </c:pt>
              </c:strCache>
            </c:strRef>
          </c:tx>
          <c:spPr>
            <a:solidFill>
              <a:srgbClr val="00B050"/>
            </a:solidFill>
            <a:ln>
              <a:solidFill>
                <a:schemeClr val="tx1"/>
              </a:solidFill>
            </a:ln>
            <a:effectLst/>
          </c:spPr>
          <c:cat>
            <c:numRef>
              <c:f>'PV - ACI et ACC'!$C$83:$AF$83</c:f>
              <c:numCache>
                <c:formatCode>General</c:formatCode>
                <c:ptCount val="30"/>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pt idx="16">
                  <c:v>2043</c:v>
                </c:pt>
                <c:pt idx="17">
                  <c:v>2044</c:v>
                </c:pt>
                <c:pt idx="18">
                  <c:v>2045</c:v>
                </c:pt>
                <c:pt idx="19">
                  <c:v>2046</c:v>
                </c:pt>
                <c:pt idx="20">
                  <c:v>2047</c:v>
                </c:pt>
                <c:pt idx="21">
                  <c:v>2048</c:v>
                </c:pt>
                <c:pt idx="22">
                  <c:v>2049</c:v>
                </c:pt>
                <c:pt idx="23">
                  <c:v>2050</c:v>
                </c:pt>
                <c:pt idx="24">
                  <c:v>2051</c:v>
                </c:pt>
                <c:pt idx="25">
                  <c:v>2052</c:v>
                </c:pt>
                <c:pt idx="26">
                  <c:v>2053</c:v>
                </c:pt>
                <c:pt idx="27">
                  <c:v>2054</c:v>
                </c:pt>
                <c:pt idx="28">
                  <c:v>2055</c:v>
                </c:pt>
                <c:pt idx="29">
                  <c:v>2056</c:v>
                </c:pt>
              </c:numCache>
            </c:numRef>
          </c:cat>
          <c:val>
            <c:numRef>
              <c:f>'PV - ACI et ACC'!$C$85:$V$85</c:f>
              <c:numCache>
                <c:formatCode>#\ ##0\ "€"</c:formatCode>
                <c:ptCount val="20"/>
                <c:pt idx="0">
                  <c:v>27489</c:v>
                </c:pt>
                <c:pt idx="1">
                  <c:v>54978</c:v>
                </c:pt>
                <c:pt idx="2">
                  <c:v>82467</c:v>
                </c:pt>
                <c:pt idx="3">
                  <c:v>109956</c:v>
                </c:pt>
                <c:pt idx="4">
                  <c:v>137445</c:v>
                </c:pt>
                <c:pt idx="5">
                  <c:v>164934</c:v>
                </c:pt>
                <c:pt idx="6">
                  <c:v>192423</c:v>
                </c:pt>
                <c:pt idx="7">
                  <c:v>219912</c:v>
                </c:pt>
                <c:pt idx="8">
                  <c:v>247400.99999999997</c:v>
                </c:pt>
                <c:pt idx="9">
                  <c:v>274890</c:v>
                </c:pt>
                <c:pt idx="10">
                  <c:v>302379</c:v>
                </c:pt>
                <c:pt idx="11">
                  <c:v>329868</c:v>
                </c:pt>
                <c:pt idx="12">
                  <c:v>357357</c:v>
                </c:pt>
                <c:pt idx="13">
                  <c:v>384846</c:v>
                </c:pt>
                <c:pt idx="14">
                  <c:v>412335</c:v>
                </c:pt>
                <c:pt idx="15">
                  <c:v>439824</c:v>
                </c:pt>
                <c:pt idx="16">
                  <c:v>467312.99999999994</c:v>
                </c:pt>
                <c:pt idx="17">
                  <c:v>494801.99999999994</c:v>
                </c:pt>
                <c:pt idx="18">
                  <c:v>522290.99999999994</c:v>
                </c:pt>
                <c:pt idx="19">
                  <c:v>549780</c:v>
                </c:pt>
              </c:numCache>
            </c:numRef>
          </c:val>
          <c:extLst>
            <c:ext xmlns:c16="http://schemas.microsoft.com/office/drawing/2014/chart" uri="{C3380CC4-5D6E-409C-BE32-E72D297353CC}">
              <c16:uniqueId val="{00000000-2B3A-4CF5-B526-A97440CE21B8}"/>
            </c:ext>
          </c:extLst>
        </c:ser>
        <c:ser>
          <c:idx val="1"/>
          <c:order val="2"/>
          <c:tx>
            <c:strRef>
              <c:f>'PV - ACI et ACC'!$A$86</c:f>
              <c:strCache>
                <c:ptCount val="1"/>
                <c:pt idx="0">
                  <c:v>Vente ACC</c:v>
                </c:pt>
              </c:strCache>
            </c:strRef>
          </c:tx>
          <c:spPr>
            <a:solidFill>
              <a:srgbClr val="FFFF00"/>
            </a:solidFill>
            <a:ln>
              <a:solidFill>
                <a:schemeClr val="tx1"/>
              </a:solidFill>
            </a:ln>
            <a:effectLst/>
          </c:spPr>
          <c:cat>
            <c:numRef>
              <c:f>'PV - ACI et ACC'!$C$83:$AF$83</c:f>
              <c:numCache>
                <c:formatCode>General</c:formatCode>
                <c:ptCount val="30"/>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pt idx="16">
                  <c:v>2043</c:v>
                </c:pt>
                <c:pt idx="17">
                  <c:v>2044</c:v>
                </c:pt>
                <c:pt idx="18">
                  <c:v>2045</c:v>
                </c:pt>
                <c:pt idx="19">
                  <c:v>2046</c:v>
                </c:pt>
                <c:pt idx="20">
                  <c:v>2047</c:v>
                </c:pt>
                <c:pt idx="21">
                  <c:v>2048</c:v>
                </c:pt>
                <c:pt idx="22">
                  <c:v>2049</c:v>
                </c:pt>
                <c:pt idx="23">
                  <c:v>2050</c:v>
                </c:pt>
                <c:pt idx="24">
                  <c:v>2051</c:v>
                </c:pt>
                <c:pt idx="25">
                  <c:v>2052</c:v>
                </c:pt>
                <c:pt idx="26">
                  <c:v>2053</c:v>
                </c:pt>
                <c:pt idx="27">
                  <c:v>2054</c:v>
                </c:pt>
                <c:pt idx="28">
                  <c:v>2055</c:v>
                </c:pt>
                <c:pt idx="29">
                  <c:v>2056</c:v>
                </c:pt>
              </c:numCache>
            </c:numRef>
          </c:cat>
          <c:val>
            <c:numRef>
              <c:f>'PV - ACI et ACC'!$C$86:$V$86</c:f>
              <c:numCache>
                <c:formatCode>#\ ##0\ "€"</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1-2B3A-4CF5-B526-A97440CE21B8}"/>
            </c:ext>
          </c:extLst>
        </c:ser>
        <c:ser>
          <c:idx val="2"/>
          <c:order val="3"/>
          <c:tx>
            <c:strRef>
              <c:f>'PV - ACI et ACC'!$A$87</c:f>
              <c:strCache>
                <c:ptCount val="1"/>
                <c:pt idx="0">
                  <c:v>Vente surplus</c:v>
                </c:pt>
              </c:strCache>
            </c:strRef>
          </c:tx>
          <c:spPr>
            <a:solidFill>
              <a:srgbClr val="FF0000"/>
            </a:solidFill>
            <a:ln>
              <a:solidFill>
                <a:schemeClr val="tx1"/>
              </a:solidFill>
            </a:ln>
            <a:effectLst/>
          </c:spPr>
          <c:cat>
            <c:numRef>
              <c:f>'PV - ACI et ACC'!$C$83:$AF$83</c:f>
              <c:numCache>
                <c:formatCode>General</c:formatCode>
                <c:ptCount val="30"/>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pt idx="16">
                  <c:v>2043</c:v>
                </c:pt>
                <c:pt idx="17">
                  <c:v>2044</c:v>
                </c:pt>
                <c:pt idx="18">
                  <c:v>2045</c:v>
                </c:pt>
                <c:pt idx="19">
                  <c:v>2046</c:v>
                </c:pt>
                <c:pt idx="20">
                  <c:v>2047</c:v>
                </c:pt>
                <c:pt idx="21">
                  <c:v>2048</c:v>
                </c:pt>
                <c:pt idx="22">
                  <c:v>2049</c:v>
                </c:pt>
                <c:pt idx="23">
                  <c:v>2050</c:v>
                </c:pt>
                <c:pt idx="24">
                  <c:v>2051</c:v>
                </c:pt>
                <c:pt idx="25">
                  <c:v>2052</c:v>
                </c:pt>
                <c:pt idx="26">
                  <c:v>2053</c:v>
                </c:pt>
                <c:pt idx="27">
                  <c:v>2054</c:v>
                </c:pt>
                <c:pt idx="28">
                  <c:v>2055</c:v>
                </c:pt>
                <c:pt idx="29">
                  <c:v>2056</c:v>
                </c:pt>
              </c:numCache>
            </c:numRef>
          </c:cat>
          <c:val>
            <c:numRef>
              <c:f>'PV - ACI et ACC'!$C$87:$V$87</c:f>
              <c:numCache>
                <c:formatCode>#\ ##0\ "€"</c:formatCode>
                <c:ptCount val="20"/>
                <c:pt idx="0">
                  <c:v>544.5</c:v>
                </c:pt>
                <c:pt idx="1">
                  <c:v>1089</c:v>
                </c:pt>
                <c:pt idx="2">
                  <c:v>1633.5</c:v>
                </c:pt>
                <c:pt idx="3">
                  <c:v>2178</c:v>
                </c:pt>
                <c:pt idx="4">
                  <c:v>2722.5</c:v>
                </c:pt>
                <c:pt idx="5">
                  <c:v>3267</c:v>
                </c:pt>
                <c:pt idx="6">
                  <c:v>3811.5</c:v>
                </c:pt>
                <c:pt idx="7">
                  <c:v>4356</c:v>
                </c:pt>
                <c:pt idx="8">
                  <c:v>4900.5</c:v>
                </c:pt>
                <c:pt idx="9">
                  <c:v>5445</c:v>
                </c:pt>
                <c:pt idx="10">
                  <c:v>5989.5</c:v>
                </c:pt>
                <c:pt idx="11">
                  <c:v>6534</c:v>
                </c:pt>
                <c:pt idx="12">
                  <c:v>7078.5</c:v>
                </c:pt>
                <c:pt idx="13">
                  <c:v>7623</c:v>
                </c:pt>
                <c:pt idx="14">
                  <c:v>8167.5</c:v>
                </c:pt>
                <c:pt idx="15">
                  <c:v>8712</c:v>
                </c:pt>
                <c:pt idx="16">
                  <c:v>9256.5</c:v>
                </c:pt>
                <c:pt idx="17">
                  <c:v>9801</c:v>
                </c:pt>
                <c:pt idx="18">
                  <c:v>10345.5</c:v>
                </c:pt>
                <c:pt idx="19">
                  <c:v>10890</c:v>
                </c:pt>
              </c:numCache>
            </c:numRef>
          </c:val>
          <c:extLst>
            <c:ext xmlns:c16="http://schemas.microsoft.com/office/drawing/2014/chart" uri="{C3380CC4-5D6E-409C-BE32-E72D297353CC}">
              <c16:uniqueId val="{00000002-2B3A-4CF5-B526-A97440CE21B8}"/>
            </c:ext>
          </c:extLst>
        </c:ser>
        <c:dLbls>
          <c:showLegendKey val="0"/>
          <c:showVal val="0"/>
          <c:showCatName val="0"/>
          <c:showSerName val="0"/>
          <c:showPercent val="0"/>
          <c:showBubbleSize val="0"/>
        </c:dLbls>
        <c:axId val="951913743"/>
        <c:axId val="983181167"/>
      </c:areaChart>
      <c:catAx>
        <c:axId val="95191374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Kanit Light" pitchFamily="2" charset="-34"/>
                <a:ea typeface="+mn-ea"/>
                <a:cs typeface="Kanit Light" pitchFamily="2" charset="-34"/>
              </a:defRPr>
            </a:pPr>
            <a:endParaRPr lang="fr-FR"/>
          </a:p>
        </c:txPr>
        <c:crossAx val="983181167"/>
        <c:crosses val="autoZero"/>
        <c:auto val="1"/>
        <c:lblAlgn val="ctr"/>
        <c:lblOffset val="100"/>
        <c:noMultiLvlLbl val="0"/>
      </c:catAx>
      <c:valAx>
        <c:axId val="983181167"/>
        <c:scaling>
          <c:orientation val="minMax"/>
        </c:scaling>
        <c:delete val="0"/>
        <c:axPos val="l"/>
        <c:majorGridlines>
          <c:spPr>
            <a:ln w="9525" cap="flat" cmpd="sng" algn="ctr">
              <a:solidFill>
                <a:schemeClr val="tx1">
                  <a:lumMod val="15000"/>
                  <a:lumOff val="85000"/>
                </a:schemeClr>
              </a:solidFill>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Kanit Light" pitchFamily="2" charset="-34"/>
                <a:ea typeface="+mn-ea"/>
                <a:cs typeface="Kanit Light" pitchFamily="2" charset="-34"/>
              </a:defRPr>
            </a:pPr>
            <a:endParaRPr lang="fr-FR"/>
          </a:p>
        </c:txPr>
        <c:crossAx val="951913743"/>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Kanit Light" pitchFamily="2" charset="-34"/>
              <a:ea typeface="+mn-ea"/>
              <a:cs typeface="Kanit Light" pitchFamily="2" charset="-34"/>
            </a:defRPr>
          </a:pPr>
          <a:endParaRPr lang="fr-FR"/>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solidFill>
            <a:schemeClr val="tx1"/>
          </a:solidFill>
          <a:latin typeface="Kanit Light" pitchFamily="2" charset="-34"/>
          <a:cs typeface="Kanit Light" pitchFamily="2" charset="-34"/>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solidFill>
                <a:latin typeface="Kanit Light" pitchFamily="2" charset="-34"/>
                <a:ea typeface="+mn-ea"/>
                <a:cs typeface="Kanit Light" pitchFamily="2" charset="-34"/>
              </a:defRPr>
            </a:pPr>
            <a:r>
              <a:rPr lang="fr-FR"/>
              <a:t>Temps de travail</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solidFill>
              <a:latin typeface="Kanit Light" pitchFamily="2" charset="-34"/>
              <a:ea typeface="+mn-ea"/>
              <a:cs typeface="Kanit Light" pitchFamily="2" charset="-34"/>
            </a:defRPr>
          </a:pPr>
          <a:endParaRPr lang="fr-FR"/>
        </a:p>
      </c:txPr>
    </c:title>
    <c:autoTitleDeleted val="0"/>
    <c:plotArea>
      <c:layout/>
      <c:areaChart>
        <c:grouping val="stacked"/>
        <c:varyColors val="0"/>
        <c:ser>
          <c:idx val="0"/>
          <c:order val="0"/>
          <c:tx>
            <c:strRef>
              <c:f>'PV - ACI et ACC'!$A$73</c:f>
              <c:strCache>
                <c:ptCount val="1"/>
                <c:pt idx="0">
                  <c:v>Développement</c:v>
                </c:pt>
              </c:strCache>
            </c:strRef>
          </c:tx>
          <c:spPr>
            <a:solidFill>
              <a:srgbClr val="00B0F0"/>
            </a:solidFill>
            <a:ln>
              <a:solidFill>
                <a:sysClr val="windowText" lastClr="000000"/>
              </a:solidFill>
            </a:ln>
            <a:effectLst/>
          </c:spPr>
          <c:cat>
            <c:numRef>
              <c:f>'PV - ACI et ACC'!$C$83:$V$83</c:f>
              <c:numCache>
                <c:formatCode>General</c:formatCode>
                <c:ptCount val="20"/>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pt idx="16">
                  <c:v>2043</c:v>
                </c:pt>
                <c:pt idx="17">
                  <c:v>2044</c:v>
                </c:pt>
                <c:pt idx="18">
                  <c:v>2045</c:v>
                </c:pt>
                <c:pt idx="19">
                  <c:v>2046</c:v>
                </c:pt>
              </c:numCache>
            </c:numRef>
          </c:cat>
          <c:val>
            <c:numRef>
              <c:f>'PV - ACI et ACC'!$C$73:$V$73</c:f>
              <c:numCache>
                <c:formatCode>0" j/an"</c:formatCode>
                <c:ptCount val="20"/>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pt idx="17">
                  <c:v>60</c:v>
                </c:pt>
                <c:pt idx="18">
                  <c:v>60</c:v>
                </c:pt>
                <c:pt idx="19">
                  <c:v>60</c:v>
                </c:pt>
              </c:numCache>
            </c:numRef>
          </c:val>
          <c:extLst>
            <c:ext xmlns:c16="http://schemas.microsoft.com/office/drawing/2014/chart" uri="{C3380CC4-5D6E-409C-BE32-E72D297353CC}">
              <c16:uniqueId val="{00000000-B539-4721-865A-85D886129E50}"/>
            </c:ext>
          </c:extLst>
        </c:ser>
        <c:ser>
          <c:idx val="1"/>
          <c:order val="1"/>
          <c:tx>
            <c:strRef>
              <c:f>'PV - ACI et ACC'!$A$74</c:f>
              <c:strCache>
                <c:ptCount val="1"/>
                <c:pt idx="0">
                  <c:v>Suivi exploitation</c:v>
                </c:pt>
              </c:strCache>
            </c:strRef>
          </c:tx>
          <c:spPr>
            <a:solidFill>
              <a:srgbClr val="00B050"/>
            </a:solidFill>
            <a:ln>
              <a:solidFill>
                <a:sysClr val="windowText" lastClr="000000"/>
              </a:solidFill>
            </a:ln>
            <a:effectLst/>
          </c:spPr>
          <c:cat>
            <c:numRef>
              <c:f>'PV - ACI et ACC'!$C$83:$V$83</c:f>
              <c:numCache>
                <c:formatCode>General</c:formatCode>
                <c:ptCount val="20"/>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pt idx="16">
                  <c:v>2043</c:v>
                </c:pt>
                <c:pt idx="17">
                  <c:v>2044</c:v>
                </c:pt>
                <c:pt idx="18">
                  <c:v>2045</c:v>
                </c:pt>
                <c:pt idx="19">
                  <c:v>2046</c:v>
                </c:pt>
              </c:numCache>
            </c:numRef>
          </c:cat>
          <c:val>
            <c:numRef>
              <c:f>'PV - ACI et ACC'!$C$74:$V$74</c:f>
              <c:numCache>
                <c:formatCode>0" j/an"</c:formatCode>
                <c:ptCount val="20"/>
                <c:pt idx="0">
                  <c:v>3</c:v>
                </c:pt>
                <c:pt idx="1">
                  <c:v>6</c:v>
                </c:pt>
                <c:pt idx="2">
                  <c:v>9</c:v>
                </c:pt>
                <c:pt idx="3">
                  <c:v>12</c:v>
                </c:pt>
                <c:pt idx="4">
                  <c:v>15</c:v>
                </c:pt>
                <c:pt idx="5">
                  <c:v>18</c:v>
                </c:pt>
                <c:pt idx="6">
                  <c:v>21</c:v>
                </c:pt>
                <c:pt idx="7">
                  <c:v>24</c:v>
                </c:pt>
                <c:pt idx="8">
                  <c:v>27</c:v>
                </c:pt>
                <c:pt idx="9">
                  <c:v>30</c:v>
                </c:pt>
                <c:pt idx="10">
                  <c:v>33</c:v>
                </c:pt>
                <c:pt idx="11">
                  <c:v>36</c:v>
                </c:pt>
                <c:pt idx="12">
                  <c:v>39</c:v>
                </c:pt>
                <c:pt idx="13">
                  <c:v>42</c:v>
                </c:pt>
                <c:pt idx="14">
                  <c:v>45</c:v>
                </c:pt>
                <c:pt idx="15">
                  <c:v>48</c:v>
                </c:pt>
                <c:pt idx="16">
                  <c:v>51</c:v>
                </c:pt>
                <c:pt idx="17">
                  <c:v>54</c:v>
                </c:pt>
                <c:pt idx="18">
                  <c:v>57</c:v>
                </c:pt>
                <c:pt idx="19">
                  <c:v>60</c:v>
                </c:pt>
              </c:numCache>
            </c:numRef>
          </c:val>
          <c:extLst>
            <c:ext xmlns:c16="http://schemas.microsoft.com/office/drawing/2014/chart" uri="{C3380CC4-5D6E-409C-BE32-E72D297353CC}">
              <c16:uniqueId val="{00000001-B539-4721-865A-85D886129E50}"/>
            </c:ext>
          </c:extLst>
        </c:ser>
        <c:ser>
          <c:idx val="2"/>
          <c:order val="2"/>
          <c:tx>
            <c:strRef>
              <c:f>'PV - ACI et ACC'!$A$75</c:f>
              <c:strCache>
                <c:ptCount val="1"/>
                <c:pt idx="0">
                  <c:v>Gestion ACC</c:v>
                </c:pt>
              </c:strCache>
            </c:strRef>
          </c:tx>
          <c:spPr>
            <a:solidFill>
              <a:srgbClr val="FFFF00"/>
            </a:solidFill>
            <a:ln>
              <a:solidFill>
                <a:schemeClr val="tx1"/>
              </a:solidFill>
            </a:ln>
            <a:effectLst/>
          </c:spPr>
          <c:cat>
            <c:numRef>
              <c:f>'PV - ACI et ACC'!$C$83:$V$83</c:f>
              <c:numCache>
                <c:formatCode>General</c:formatCode>
                <c:ptCount val="20"/>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pt idx="16">
                  <c:v>2043</c:v>
                </c:pt>
                <c:pt idx="17">
                  <c:v>2044</c:v>
                </c:pt>
                <c:pt idx="18">
                  <c:v>2045</c:v>
                </c:pt>
                <c:pt idx="19">
                  <c:v>2046</c:v>
                </c:pt>
              </c:numCache>
            </c:numRef>
          </c:cat>
          <c:val>
            <c:numRef>
              <c:f>'PV - ACI et ACC'!$C$75:$V$75</c:f>
              <c:numCache>
                <c:formatCode>0" j/an"</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2-B539-4721-865A-85D886129E50}"/>
            </c:ext>
          </c:extLst>
        </c:ser>
        <c:dLbls>
          <c:showLegendKey val="0"/>
          <c:showVal val="0"/>
          <c:showCatName val="0"/>
          <c:showSerName val="0"/>
          <c:showPercent val="0"/>
          <c:showBubbleSize val="0"/>
        </c:dLbls>
        <c:axId val="388231248"/>
        <c:axId val="388223088"/>
      </c:areaChart>
      <c:lineChart>
        <c:grouping val="standard"/>
        <c:varyColors val="0"/>
        <c:ser>
          <c:idx val="3"/>
          <c:order val="3"/>
          <c:tx>
            <c:v>Limite</c:v>
          </c:tx>
          <c:spPr>
            <a:ln w="28575" cap="rnd">
              <a:solidFill>
                <a:srgbClr val="FF0000"/>
              </a:solidFill>
              <a:prstDash val="sysDash"/>
              <a:round/>
            </a:ln>
            <a:effectLst/>
          </c:spPr>
          <c:marker>
            <c:symbol val="none"/>
          </c:marker>
          <c:cat>
            <c:numRef>
              <c:f>'PV - ACI et ACC'!$C$83:$V$83</c:f>
              <c:numCache>
                <c:formatCode>General</c:formatCode>
                <c:ptCount val="20"/>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pt idx="16">
                  <c:v>2043</c:v>
                </c:pt>
                <c:pt idx="17">
                  <c:v>2044</c:v>
                </c:pt>
                <c:pt idx="18">
                  <c:v>2045</c:v>
                </c:pt>
                <c:pt idx="19">
                  <c:v>2046</c:v>
                </c:pt>
              </c:numCache>
            </c:numRef>
          </c:cat>
          <c:val>
            <c:numRef>
              <c:f>'PV - ACI et ACC'!$C$77:$V$77</c:f>
              <c:numCache>
                <c:formatCode>General</c:formatCode>
                <c:ptCount val="20"/>
                <c:pt idx="0">
                  <c:v>157.5</c:v>
                </c:pt>
                <c:pt idx="1">
                  <c:v>157.5</c:v>
                </c:pt>
                <c:pt idx="2">
                  <c:v>157.5</c:v>
                </c:pt>
                <c:pt idx="3">
                  <c:v>157.5</c:v>
                </c:pt>
                <c:pt idx="4">
                  <c:v>157.5</c:v>
                </c:pt>
                <c:pt idx="5">
                  <c:v>157.5</c:v>
                </c:pt>
                <c:pt idx="6">
                  <c:v>157.5</c:v>
                </c:pt>
                <c:pt idx="7">
                  <c:v>157.5</c:v>
                </c:pt>
                <c:pt idx="8">
                  <c:v>157.5</c:v>
                </c:pt>
                <c:pt idx="9">
                  <c:v>157.5</c:v>
                </c:pt>
                <c:pt idx="10">
                  <c:v>157.5</c:v>
                </c:pt>
                <c:pt idx="11">
                  <c:v>157.5</c:v>
                </c:pt>
                <c:pt idx="12">
                  <c:v>157.5</c:v>
                </c:pt>
                <c:pt idx="13">
                  <c:v>157.5</c:v>
                </c:pt>
                <c:pt idx="14">
                  <c:v>157.5</c:v>
                </c:pt>
                <c:pt idx="15">
                  <c:v>157.5</c:v>
                </c:pt>
                <c:pt idx="16">
                  <c:v>157.5</c:v>
                </c:pt>
                <c:pt idx="17">
                  <c:v>157.5</c:v>
                </c:pt>
                <c:pt idx="18">
                  <c:v>157.5</c:v>
                </c:pt>
                <c:pt idx="19">
                  <c:v>157.5</c:v>
                </c:pt>
              </c:numCache>
            </c:numRef>
          </c:val>
          <c:smooth val="0"/>
          <c:extLst>
            <c:ext xmlns:c16="http://schemas.microsoft.com/office/drawing/2014/chart" uri="{C3380CC4-5D6E-409C-BE32-E72D297353CC}">
              <c16:uniqueId val="{00000003-B539-4721-865A-85D886129E50}"/>
            </c:ext>
          </c:extLst>
        </c:ser>
        <c:dLbls>
          <c:showLegendKey val="0"/>
          <c:showVal val="0"/>
          <c:showCatName val="0"/>
          <c:showSerName val="0"/>
          <c:showPercent val="0"/>
          <c:showBubbleSize val="0"/>
        </c:dLbls>
        <c:marker val="1"/>
        <c:smooth val="0"/>
        <c:axId val="388231248"/>
        <c:axId val="388223088"/>
      </c:lineChart>
      <c:catAx>
        <c:axId val="3882312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Kanit Light" pitchFamily="2" charset="-34"/>
                <a:ea typeface="+mn-ea"/>
                <a:cs typeface="Kanit Light" pitchFamily="2" charset="-34"/>
              </a:defRPr>
            </a:pPr>
            <a:endParaRPr lang="fr-FR"/>
          </a:p>
        </c:txPr>
        <c:crossAx val="388223088"/>
        <c:crosses val="autoZero"/>
        <c:auto val="1"/>
        <c:lblAlgn val="ctr"/>
        <c:lblOffset val="100"/>
        <c:noMultiLvlLbl val="0"/>
      </c:catAx>
      <c:valAx>
        <c:axId val="388223088"/>
        <c:scaling>
          <c:orientation val="minMax"/>
        </c:scaling>
        <c:delete val="0"/>
        <c:axPos val="l"/>
        <c:majorGridlines>
          <c:spPr>
            <a:ln w="9525" cap="flat" cmpd="sng" algn="ctr">
              <a:solidFill>
                <a:schemeClr val="tx1">
                  <a:lumMod val="15000"/>
                  <a:lumOff val="85000"/>
                </a:schemeClr>
              </a:solidFill>
              <a:round/>
            </a:ln>
            <a:effectLst/>
          </c:spPr>
        </c:majorGridlines>
        <c:numFmt formatCode="0&quot; j/an&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Kanit Light" pitchFamily="2" charset="-34"/>
                <a:ea typeface="+mn-ea"/>
                <a:cs typeface="Kanit Light" pitchFamily="2" charset="-34"/>
              </a:defRPr>
            </a:pPr>
            <a:endParaRPr lang="fr-FR"/>
          </a:p>
        </c:txPr>
        <c:crossAx val="38823124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Kanit Light" pitchFamily="2" charset="-34"/>
              <a:ea typeface="+mn-ea"/>
              <a:cs typeface="Kanit Light" pitchFamily="2" charset="-34"/>
            </a:defRPr>
          </a:pPr>
          <a:endParaRPr lang="fr-FR"/>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solidFill>
            <a:schemeClr val="tx1"/>
          </a:solidFill>
          <a:latin typeface="Kanit Light" pitchFamily="2" charset="-34"/>
          <a:cs typeface="Kanit Light" pitchFamily="2" charset="-34"/>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solidFill>
                <a:latin typeface="Kanit Light" pitchFamily="2" charset="-34"/>
                <a:ea typeface="+mn-ea"/>
                <a:cs typeface="Kanit Light" pitchFamily="2" charset="-34"/>
              </a:defRPr>
            </a:pPr>
            <a:r>
              <a:rPr lang="fr-FR"/>
              <a:t>Résultat</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solidFill>
              <a:latin typeface="Kanit Light" pitchFamily="2" charset="-34"/>
              <a:ea typeface="+mn-ea"/>
              <a:cs typeface="Kanit Light" pitchFamily="2" charset="-34"/>
            </a:defRPr>
          </a:pPr>
          <a:endParaRPr lang="fr-FR"/>
        </a:p>
      </c:txPr>
    </c:title>
    <c:autoTitleDeleted val="0"/>
    <c:plotArea>
      <c:layout/>
      <c:lineChart>
        <c:grouping val="standard"/>
        <c:varyColors val="0"/>
        <c:ser>
          <c:idx val="0"/>
          <c:order val="0"/>
          <c:spPr>
            <a:ln w="28575" cap="rnd">
              <a:solidFill>
                <a:srgbClr val="00B0F0"/>
              </a:solidFill>
              <a:round/>
            </a:ln>
            <a:effectLst/>
          </c:spPr>
          <c:marker>
            <c:symbol val="none"/>
          </c:marker>
          <c:cat>
            <c:numRef>
              <c:extLst>
                <c:ext xmlns:c15="http://schemas.microsoft.com/office/drawing/2012/chart" uri="{02D57815-91ED-43cb-92C2-25804820EDAC}">
                  <c15:fullRef>
                    <c15:sqref>'PV - AO CRE'!$C$95:$AF$95</c15:sqref>
                  </c15:fullRef>
                </c:ext>
              </c:extLst>
              <c:f>'PV - AO CRE'!$C$95:$V$95</c:f>
              <c:numCache>
                <c:formatCode>General</c:formatCode>
                <c:ptCount val="20"/>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pt idx="16">
                  <c:v>2043</c:v>
                </c:pt>
                <c:pt idx="17">
                  <c:v>2044</c:v>
                </c:pt>
                <c:pt idx="18">
                  <c:v>2045</c:v>
                </c:pt>
                <c:pt idx="19">
                  <c:v>2046</c:v>
                </c:pt>
              </c:numCache>
            </c:numRef>
          </c:cat>
          <c:val>
            <c:numRef>
              <c:extLst>
                <c:ext xmlns:c15="http://schemas.microsoft.com/office/drawing/2012/chart" uri="{02D57815-91ED-43cb-92C2-25804820EDAC}">
                  <c15:fullRef>
                    <c15:sqref>'PV - AO CRE'!$C$88:$AF$88</c15:sqref>
                  </c15:fullRef>
                </c:ext>
              </c:extLst>
              <c:f>'PV - AO CRE'!$C$88:$V$88</c:f>
              <c:numCache>
                <c:formatCode>_-* #\ ##0\ "€"_-;\-* #\ ##0\ "€"_-;_-* "-"??\ "€"_-;_-@_-</c:formatCode>
                <c:ptCount val="20"/>
                <c:pt idx="0">
                  <c:v>-30222.5</c:v>
                </c:pt>
                <c:pt idx="1">
                  <c:v>-27962.922368190557</c:v>
                </c:pt>
                <c:pt idx="2">
                  <c:v>-24889.9839992993</c:v>
                </c:pt>
                <c:pt idx="3">
                  <c:v>-20971.150463842954</c:v>
                </c:pt>
                <c:pt idx="4">
                  <c:v>-16172.585955158909</c:v>
                </c:pt>
                <c:pt idx="5">
                  <c:v>-10459.101234318077</c:v>
                </c:pt>
                <c:pt idx="6">
                  <c:v>-3794.0994928341534</c:v>
                </c:pt>
                <c:pt idx="7">
                  <c:v>3860.4799501185626</c:v>
                </c:pt>
                <c:pt idx="8">
                  <c:v>12544.220202598823</c:v>
                </c:pt>
                <c:pt idx="9">
                  <c:v>22298.287696987754</c:v>
                </c:pt>
                <c:pt idx="10">
                  <c:v>33165.495522961675</c:v>
                </c:pt>
                <c:pt idx="11">
                  <c:v>45190.369293783981</c:v>
                </c:pt>
                <c:pt idx="12">
                  <c:v>58419.215647248609</c:v>
                </c:pt>
                <c:pt idx="13">
                  <c:v>72900.193486661301</c:v>
                </c:pt>
                <c:pt idx="14">
                  <c:v>88683.388071459893</c:v>
                </c:pt>
                <c:pt idx="15">
                  <c:v>105820.88807145989</c:v>
                </c:pt>
                <c:pt idx="16">
                  <c:v>122958.38807145989</c:v>
                </c:pt>
                <c:pt idx="17">
                  <c:v>140095.88807145989</c:v>
                </c:pt>
                <c:pt idx="18">
                  <c:v>157233.38807145989</c:v>
                </c:pt>
                <c:pt idx="19">
                  <c:v>174370.88807145989</c:v>
                </c:pt>
              </c:numCache>
            </c:numRef>
          </c:val>
          <c:smooth val="0"/>
          <c:extLst>
            <c:ext xmlns:c16="http://schemas.microsoft.com/office/drawing/2014/chart" uri="{C3380CC4-5D6E-409C-BE32-E72D297353CC}">
              <c16:uniqueId val="{00000000-5FDA-4568-94B2-C6C89E1FB657}"/>
            </c:ext>
          </c:extLst>
        </c:ser>
        <c:dLbls>
          <c:showLegendKey val="0"/>
          <c:showVal val="0"/>
          <c:showCatName val="0"/>
          <c:showSerName val="0"/>
          <c:showPercent val="0"/>
          <c:showBubbleSize val="0"/>
        </c:dLbls>
        <c:smooth val="0"/>
        <c:axId val="1061769456"/>
        <c:axId val="1061773296"/>
      </c:lineChart>
      <c:catAx>
        <c:axId val="106176945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Kanit Light" pitchFamily="2" charset="-34"/>
                <a:ea typeface="+mn-ea"/>
                <a:cs typeface="Kanit Light" pitchFamily="2" charset="-34"/>
              </a:defRPr>
            </a:pPr>
            <a:endParaRPr lang="fr-FR"/>
          </a:p>
        </c:txPr>
        <c:crossAx val="1061773296"/>
        <c:crosses val="autoZero"/>
        <c:auto val="1"/>
        <c:lblAlgn val="ctr"/>
        <c:lblOffset val="100"/>
        <c:noMultiLvlLbl val="0"/>
      </c:catAx>
      <c:valAx>
        <c:axId val="1061773296"/>
        <c:scaling>
          <c:orientation val="minMax"/>
        </c:scaling>
        <c:delete val="0"/>
        <c:axPos val="l"/>
        <c:majorGridlines>
          <c:spPr>
            <a:ln w="9525" cap="flat" cmpd="sng" algn="ctr">
              <a:solidFill>
                <a:schemeClr val="tx1">
                  <a:lumMod val="15000"/>
                  <a:lumOff val="85000"/>
                </a:schemeClr>
              </a:solidFill>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Kanit Light" pitchFamily="2" charset="-34"/>
                <a:ea typeface="+mn-ea"/>
                <a:cs typeface="Kanit Light" pitchFamily="2" charset="-34"/>
              </a:defRPr>
            </a:pPr>
            <a:endParaRPr lang="fr-FR"/>
          </a:p>
        </c:txPr>
        <c:crossAx val="10617694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solidFill>
            <a:schemeClr val="tx1"/>
          </a:solidFill>
          <a:latin typeface="Kanit Light" pitchFamily="2" charset="-34"/>
          <a:cs typeface="Kanit Light" pitchFamily="2" charset="-34"/>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080" b="0" i="0" u="none" strike="noStrike" kern="1200" spc="0" baseline="0">
                <a:solidFill>
                  <a:schemeClr val="tx1"/>
                </a:solidFill>
                <a:latin typeface="Kanit Light" pitchFamily="2" charset="-34"/>
                <a:ea typeface="+mn-ea"/>
                <a:cs typeface="Kanit Light" pitchFamily="2" charset="-34"/>
              </a:defRPr>
            </a:pPr>
            <a:r>
              <a:rPr lang="fr-FR"/>
              <a:t>Trésorerie</a:t>
            </a:r>
          </a:p>
        </c:rich>
      </c:tx>
      <c:overlay val="0"/>
      <c:spPr>
        <a:noFill/>
        <a:ln>
          <a:noFill/>
        </a:ln>
        <a:effectLst/>
      </c:spPr>
      <c:txPr>
        <a:bodyPr rot="0" spcFirstLastPara="1" vertOverflow="ellipsis" vert="horz" wrap="square" anchor="ctr" anchorCtr="1"/>
        <a:lstStyle/>
        <a:p>
          <a:pPr>
            <a:defRPr lang="en-US" sz="1080" b="0" i="0" u="none" strike="noStrike" kern="1200" spc="0" baseline="0">
              <a:solidFill>
                <a:schemeClr val="tx1"/>
              </a:solidFill>
              <a:latin typeface="Kanit Light" pitchFamily="2" charset="-34"/>
              <a:ea typeface="+mn-ea"/>
              <a:cs typeface="Kanit Light" pitchFamily="2" charset="-34"/>
            </a:defRPr>
          </a:pPr>
          <a:endParaRPr lang="fr-FR"/>
        </a:p>
      </c:txPr>
    </c:title>
    <c:autoTitleDeleted val="0"/>
    <c:plotArea>
      <c:layout/>
      <c:lineChart>
        <c:grouping val="standard"/>
        <c:varyColors val="0"/>
        <c:ser>
          <c:idx val="0"/>
          <c:order val="0"/>
          <c:spPr>
            <a:ln w="28575" cap="rnd">
              <a:solidFill>
                <a:srgbClr val="00B0F0"/>
              </a:solidFill>
              <a:round/>
            </a:ln>
            <a:effectLst/>
          </c:spPr>
          <c:marker>
            <c:symbol val="none"/>
          </c:marker>
          <c:cat>
            <c:numRef>
              <c:extLst>
                <c:ext xmlns:c15="http://schemas.microsoft.com/office/drawing/2012/chart" uri="{02D57815-91ED-43cb-92C2-25804820EDAC}">
                  <c15:fullRef>
                    <c15:sqref>'PV - AO CRE'!$C$94:$AF$94</c15:sqref>
                  </c15:fullRef>
                </c:ext>
              </c:extLst>
              <c:f>'PV - AO CRE'!$C$94:$V$94</c:f>
              <c:numCache>
                <c:formatCode>m/d/yy</c:formatCode>
                <c:ptCount val="20"/>
                <c:pt idx="0">
                  <c:v>46752</c:v>
                </c:pt>
                <c:pt idx="1">
                  <c:v>47117</c:v>
                </c:pt>
                <c:pt idx="2">
                  <c:v>47483</c:v>
                </c:pt>
                <c:pt idx="3">
                  <c:v>47848</c:v>
                </c:pt>
                <c:pt idx="4">
                  <c:v>48213</c:v>
                </c:pt>
                <c:pt idx="5">
                  <c:v>48579</c:v>
                </c:pt>
                <c:pt idx="6">
                  <c:v>48944</c:v>
                </c:pt>
                <c:pt idx="7">
                  <c:v>49309</c:v>
                </c:pt>
                <c:pt idx="8">
                  <c:v>49674</c:v>
                </c:pt>
                <c:pt idx="9">
                  <c:v>50040</c:v>
                </c:pt>
                <c:pt idx="10">
                  <c:v>50405</c:v>
                </c:pt>
                <c:pt idx="11">
                  <c:v>50770</c:v>
                </c:pt>
                <c:pt idx="12">
                  <c:v>51135</c:v>
                </c:pt>
                <c:pt idx="13">
                  <c:v>51501</c:v>
                </c:pt>
                <c:pt idx="14">
                  <c:v>51866</c:v>
                </c:pt>
                <c:pt idx="15">
                  <c:v>52231</c:v>
                </c:pt>
                <c:pt idx="16">
                  <c:v>52596</c:v>
                </c:pt>
                <c:pt idx="17">
                  <c:v>52962</c:v>
                </c:pt>
                <c:pt idx="18">
                  <c:v>53327</c:v>
                </c:pt>
                <c:pt idx="19">
                  <c:v>53692</c:v>
                </c:pt>
              </c:numCache>
            </c:numRef>
          </c:cat>
          <c:val>
            <c:numRef>
              <c:extLst>
                <c:ext xmlns:c15="http://schemas.microsoft.com/office/drawing/2012/chart" uri="{02D57815-91ED-43cb-92C2-25804820EDAC}">
                  <c15:fullRef>
                    <c15:sqref>'PV - AO CRE'!$C$101:$AF$101</c15:sqref>
                  </c15:fullRef>
                </c:ext>
              </c:extLst>
              <c:f>'PV - AO CRE'!$C$101:$V$101</c:f>
              <c:numCache>
                <c:formatCode>_-* #\ ##0\ "€"_-;\-* #\ ##0\ "€"_-;_-* "-"??\ "€"_-;_-@_-</c:formatCode>
                <c:ptCount val="20"/>
                <c:pt idx="0">
                  <c:v>171975.55920476399</c:v>
                </c:pt>
                <c:pt idx="1">
                  <c:v>147626.67761429198</c:v>
                </c:pt>
                <c:pt idx="2">
                  <c:v>126953.35522858397</c:v>
                </c:pt>
                <c:pt idx="3">
                  <c:v>109955.59204763995</c:v>
                </c:pt>
                <c:pt idx="4">
                  <c:v>96633.388071459893</c:v>
                </c:pt>
                <c:pt idx="5">
                  <c:v>86986.743300043832</c:v>
                </c:pt>
                <c:pt idx="6">
                  <c:v>81015.657733391767</c:v>
                </c:pt>
                <c:pt idx="7">
                  <c:v>78720.131371503667</c:v>
                </c:pt>
                <c:pt idx="8">
                  <c:v>80100.164214379591</c:v>
                </c:pt>
                <c:pt idx="9">
                  <c:v>85155.756262019539</c:v>
                </c:pt>
                <c:pt idx="10">
                  <c:v>93886.907514423452</c:v>
                </c:pt>
                <c:pt idx="11">
                  <c:v>106293.61797159133</c:v>
                </c:pt>
                <c:pt idx="12">
                  <c:v>122375.88763352318</c:v>
                </c:pt>
                <c:pt idx="13">
                  <c:v>142133.71650021904</c:v>
                </c:pt>
                <c:pt idx="14">
                  <c:v>165567.10457167888</c:v>
                </c:pt>
                <c:pt idx="15">
                  <c:v>227887.99264313871</c:v>
                </c:pt>
                <c:pt idx="16">
                  <c:v>329096.38071459858</c:v>
                </c:pt>
                <c:pt idx="17">
                  <c:v>469192.26878605841</c:v>
                </c:pt>
                <c:pt idx="18">
                  <c:v>648175.65685751825</c:v>
                </c:pt>
                <c:pt idx="19">
                  <c:v>866046.54492897808</c:v>
                </c:pt>
              </c:numCache>
            </c:numRef>
          </c:val>
          <c:smooth val="0"/>
          <c:extLst>
            <c:ext xmlns:c16="http://schemas.microsoft.com/office/drawing/2014/chart" uri="{C3380CC4-5D6E-409C-BE32-E72D297353CC}">
              <c16:uniqueId val="{00000000-B6E1-488A-B4C0-7AA92EFFD3DF}"/>
            </c:ext>
          </c:extLst>
        </c:ser>
        <c:dLbls>
          <c:showLegendKey val="0"/>
          <c:showVal val="0"/>
          <c:showCatName val="0"/>
          <c:showSerName val="0"/>
          <c:showPercent val="0"/>
          <c:showBubbleSize val="0"/>
        </c:dLbls>
        <c:smooth val="0"/>
        <c:axId val="1061734896"/>
        <c:axId val="1061718576"/>
      </c:lineChart>
      <c:dateAx>
        <c:axId val="1061734896"/>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solidFill>
                <a:latin typeface="Kanit Light" pitchFamily="2" charset="-34"/>
                <a:ea typeface="+mn-ea"/>
                <a:cs typeface="Kanit Light" pitchFamily="2" charset="-34"/>
              </a:defRPr>
            </a:pPr>
            <a:endParaRPr lang="fr-FR"/>
          </a:p>
        </c:txPr>
        <c:crossAx val="1061718576"/>
        <c:crosses val="autoZero"/>
        <c:auto val="1"/>
        <c:lblOffset val="100"/>
        <c:baseTimeUnit val="years"/>
      </c:dateAx>
      <c:valAx>
        <c:axId val="1061718576"/>
        <c:scaling>
          <c:orientation val="minMax"/>
        </c:scaling>
        <c:delete val="0"/>
        <c:axPos val="l"/>
        <c:majorGridlines>
          <c:spPr>
            <a:ln w="9525" cap="flat" cmpd="sng" algn="ctr">
              <a:solidFill>
                <a:schemeClr val="tx1">
                  <a:lumMod val="15000"/>
                  <a:lumOff val="85000"/>
                </a:schemeClr>
              </a:solidFill>
              <a:round/>
            </a:ln>
            <a:effectLst/>
          </c:spPr>
        </c:majorGridlines>
        <c:numFmt formatCode="_-* #\ ##0\ &quot;€&quot;_-;\-* #\ ##0\ &quot;€&quot;_-;_-* &quot;-&quot;??\ &quot;€&quot;_-;_-@_-" sourceLinked="1"/>
        <c:majorTickMark val="none"/>
        <c:minorTickMark val="none"/>
        <c:tickLblPos val="nextTo"/>
        <c:spPr>
          <a:noFill/>
          <a:ln>
            <a:noFill/>
          </a:ln>
          <a:effectLst/>
        </c:spPr>
        <c:txPr>
          <a:bodyPr rot="-60000000" spcFirstLastPara="1" vertOverflow="ellipsis" vert="horz" wrap="square" anchor="ctr" anchorCtr="1"/>
          <a:lstStyle/>
          <a:p>
            <a:pPr algn="ctr">
              <a:defRPr lang="en-US" sz="900" b="0" i="0" u="none" strike="noStrike" kern="1200" baseline="0">
                <a:solidFill>
                  <a:schemeClr val="tx1"/>
                </a:solidFill>
                <a:latin typeface="Kanit Light" pitchFamily="2" charset="-34"/>
                <a:ea typeface="+mn-ea"/>
                <a:cs typeface="Kanit Light" pitchFamily="2" charset="-34"/>
              </a:defRPr>
            </a:pPr>
            <a:endParaRPr lang="fr-FR"/>
          </a:p>
        </c:txPr>
        <c:crossAx val="10617348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900" b="0" i="0" u="none" strike="noStrike" kern="1200" baseline="0">
          <a:solidFill>
            <a:schemeClr val="tx1"/>
          </a:solidFill>
          <a:latin typeface="Kanit Light" pitchFamily="2" charset="-34"/>
          <a:ea typeface="+mn-ea"/>
          <a:cs typeface="Kanit Light" pitchFamily="2" charset="-34"/>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2.png"/><Relationship Id="rId4"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5" Type="http://schemas.openxmlformats.org/officeDocument/2006/relationships/image" Target="../media/image2.png"/><Relationship Id="rId4" Type="http://schemas.openxmlformats.org/officeDocument/2006/relationships/chart" Target="../charts/chart1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chart" Target="../charts/chart15.xml"/></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17.xml"/><Relationship Id="rId1" Type="http://schemas.openxmlformats.org/officeDocument/2006/relationships/chart" Target="../charts/chart16.xml"/><Relationship Id="rId5" Type="http://schemas.openxmlformats.org/officeDocument/2006/relationships/chart" Target="../charts/chart19.xml"/><Relationship Id="rId4"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5</xdr:col>
      <xdr:colOff>400269</xdr:colOff>
      <xdr:row>3</xdr:row>
      <xdr:rowOff>2513</xdr:rowOff>
    </xdr:from>
    <xdr:to>
      <xdr:col>7</xdr:col>
      <xdr:colOff>972158</xdr:colOff>
      <xdr:row>9</xdr:row>
      <xdr:rowOff>334389</xdr:rowOff>
    </xdr:to>
    <xdr:graphicFrame macro="">
      <xdr:nvGraphicFramePr>
        <xdr:cNvPr id="2" name="Graphique 1">
          <a:extLst>
            <a:ext uri="{FF2B5EF4-FFF2-40B4-BE49-F238E27FC236}">
              <a16:creationId xmlns:a16="http://schemas.microsoft.com/office/drawing/2014/main" id="{930E7320-6F8C-4723-BE40-0C98593931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934484</xdr:colOff>
      <xdr:row>2</xdr:row>
      <xdr:rowOff>224978</xdr:rowOff>
    </xdr:from>
    <xdr:to>
      <xdr:col>13</xdr:col>
      <xdr:colOff>228409</xdr:colOff>
      <xdr:row>9</xdr:row>
      <xdr:rowOff>321278</xdr:rowOff>
    </xdr:to>
    <xdr:graphicFrame macro="">
      <xdr:nvGraphicFramePr>
        <xdr:cNvPr id="3" name="Graphique 2">
          <a:extLst>
            <a:ext uri="{FF2B5EF4-FFF2-40B4-BE49-F238E27FC236}">
              <a16:creationId xmlns:a16="http://schemas.microsoft.com/office/drawing/2014/main" id="{6BC9FC5E-4DA5-4012-AB1E-FD0B32EC4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144487</xdr:colOff>
      <xdr:row>3</xdr:row>
      <xdr:rowOff>5354</xdr:rowOff>
    </xdr:from>
    <xdr:to>
      <xdr:col>10</xdr:col>
      <xdr:colOff>472443</xdr:colOff>
      <xdr:row>9</xdr:row>
      <xdr:rowOff>332484</xdr:rowOff>
    </xdr:to>
    <xdr:graphicFrame macro="">
      <xdr:nvGraphicFramePr>
        <xdr:cNvPr id="6" name="Graphique 5">
          <a:extLst>
            <a:ext uri="{FF2B5EF4-FFF2-40B4-BE49-F238E27FC236}">
              <a16:creationId xmlns:a16="http://schemas.microsoft.com/office/drawing/2014/main" id="{CDEB1E2B-487C-4E63-82E0-FBA68538BF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182880</xdr:colOff>
      <xdr:row>29</xdr:row>
      <xdr:rowOff>15240</xdr:rowOff>
    </xdr:from>
    <xdr:to>
      <xdr:col>4</xdr:col>
      <xdr:colOff>277707</xdr:colOff>
      <xdr:row>31</xdr:row>
      <xdr:rowOff>106680</xdr:rowOff>
    </xdr:to>
    <xdr:pic>
      <xdr:nvPicPr>
        <xdr:cNvPr id="2" name="Image 1">
          <a:extLst>
            <a:ext uri="{FF2B5EF4-FFF2-40B4-BE49-F238E27FC236}">
              <a16:creationId xmlns:a16="http://schemas.microsoft.com/office/drawing/2014/main" id="{8F2E5AA9-3E04-C9DE-5362-B77AC8AA552B}"/>
            </a:ext>
          </a:extLst>
        </xdr:cNvPr>
        <xdr:cNvPicPr>
          <a:picLocks noChangeAspect="1"/>
        </xdr:cNvPicPr>
      </xdr:nvPicPr>
      <xdr:blipFill>
        <a:blip xmlns:r="http://schemas.openxmlformats.org/officeDocument/2006/relationships" r:embed="rId1"/>
        <a:stretch>
          <a:fillRect/>
        </a:stretch>
      </xdr:blipFill>
      <xdr:spPr>
        <a:xfrm>
          <a:off x="975360" y="5318760"/>
          <a:ext cx="2472267" cy="457200"/>
        </a:xfrm>
        <a:prstGeom prst="rect">
          <a:avLst/>
        </a:prstGeom>
      </xdr:spPr>
    </xdr:pic>
    <xdr:clientData/>
  </xdr:twoCellAnchor>
  <xdr:twoCellAnchor editAs="oneCell">
    <xdr:from>
      <xdr:col>2</xdr:col>
      <xdr:colOff>182880</xdr:colOff>
      <xdr:row>0</xdr:row>
      <xdr:rowOff>83820</xdr:rowOff>
    </xdr:from>
    <xdr:to>
      <xdr:col>3</xdr:col>
      <xdr:colOff>617220</xdr:colOff>
      <xdr:row>3</xdr:row>
      <xdr:rowOff>94877</xdr:rowOff>
    </xdr:to>
    <xdr:pic>
      <xdr:nvPicPr>
        <xdr:cNvPr id="3" name="Image 2">
          <a:extLst>
            <a:ext uri="{FF2B5EF4-FFF2-40B4-BE49-F238E27FC236}">
              <a16:creationId xmlns:a16="http://schemas.microsoft.com/office/drawing/2014/main" id="{73AD6E5E-9333-4E8D-8AEA-9C26F9454A0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67840" y="83820"/>
          <a:ext cx="1226820" cy="5596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317500</xdr:colOff>
      <xdr:row>32</xdr:row>
      <xdr:rowOff>88899</xdr:rowOff>
    </xdr:from>
    <xdr:to>
      <xdr:col>4</xdr:col>
      <xdr:colOff>177800</xdr:colOff>
      <xdr:row>48</xdr:row>
      <xdr:rowOff>163422</xdr:rowOff>
    </xdr:to>
    <xdr:pic>
      <xdr:nvPicPr>
        <xdr:cNvPr id="4" name="Image 3">
          <a:extLst>
            <a:ext uri="{FF2B5EF4-FFF2-40B4-BE49-F238E27FC236}">
              <a16:creationId xmlns:a16="http://schemas.microsoft.com/office/drawing/2014/main" id="{61A93481-466B-9251-C744-E3F010D71587}"/>
            </a:ext>
          </a:extLst>
        </xdr:cNvPr>
        <xdr:cNvPicPr>
          <a:picLocks noChangeAspect="1"/>
        </xdr:cNvPicPr>
      </xdr:nvPicPr>
      <xdr:blipFill>
        <a:blip xmlns:r="http://schemas.openxmlformats.org/officeDocument/2006/relationships" r:embed="rId3"/>
        <a:stretch>
          <a:fillRect/>
        </a:stretch>
      </xdr:blipFill>
      <xdr:spPr>
        <a:xfrm>
          <a:off x="317500" y="6184899"/>
          <a:ext cx="3162300" cy="31225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1070049</xdr:colOff>
      <xdr:row>25</xdr:row>
      <xdr:rowOff>69137</xdr:rowOff>
    </xdr:from>
    <xdr:to>
      <xdr:col>3</xdr:col>
      <xdr:colOff>2071182</xdr:colOff>
      <xdr:row>36</xdr:row>
      <xdr:rowOff>188818</xdr:rowOff>
    </xdr:to>
    <xdr:graphicFrame macro="">
      <xdr:nvGraphicFramePr>
        <xdr:cNvPr id="2" name="Graphique 1">
          <a:extLst>
            <a:ext uri="{FF2B5EF4-FFF2-40B4-BE49-F238E27FC236}">
              <a16:creationId xmlns:a16="http://schemas.microsoft.com/office/drawing/2014/main" id="{E6D68C08-70D9-43DF-BC9C-DA7D2647A5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2170132</xdr:colOff>
      <xdr:row>25</xdr:row>
      <xdr:rowOff>56478</xdr:rowOff>
    </xdr:from>
    <xdr:to>
      <xdr:col>6</xdr:col>
      <xdr:colOff>911486</xdr:colOff>
      <xdr:row>36</xdr:row>
      <xdr:rowOff>224118</xdr:rowOff>
    </xdr:to>
    <xdr:graphicFrame macro="">
      <xdr:nvGraphicFramePr>
        <xdr:cNvPr id="6" name="Graphique 5">
          <a:extLst>
            <a:ext uri="{FF2B5EF4-FFF2-40B4-BE49-F238E27FC236}">
              <a16:creationId xmlns:a16="http://schemas.microsoft.com/office/drawing/2014/main" id="{42119FF0-6987-4569-8AD1-7507CD78A6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476135</xdr:colOff>
      <xdr:row>25</xdr:row>
      <xdr:rowOff>56029</xdr:rowOff>
    </xdr:from>
    <xdr:to>
      <xdr:col>1</xdr:col>
      <xdr:colOff>1019734</xdr:colOff>
      <xdr:row>36</xdr:row>
      <xdr:rowOff>173802</xdr:rowOff>
    </xdr:to>
    <xdr:graphicFrame macro="">
      <xdr:nvGraphicFramePr>
        <xdr:cNvPr id="5" name="Graphique 4">
          <a:extLst>
            <a:ext uri="{FF2B5EF4-FFF2-40B4-BE49-F238E27FC236}">
              <a16:creationId xmlns:a16="http://schemas.microsoft.com/office/drawing/2014/main" id="{0FBDC17B-8AE1-D607-D730-FFE87A4604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943649</xdr:colOff>
      <xdr:row>25</xdr:row>
      <xdr:rowOff>45719</xdr:rowOff>
    </xdr:from>
    <xdr:to>
      <xdr:col>9</xdr:col>
      <xdr:colOff>467735</xdr:colOff>
      <xdr:row>36</xdr:row>
      <xdr:rowOff>212912</xdr:rowOff>
    </xdr:to>
    <xdr:graphicFrame macro="">
      <xdr:nvGraphicFramePr>
        <xdr:cNvPr id="3" name="Graphique 2">
          <a:extLst>
            <a:ext uri="{FF2B5EF4-FFF2-40B4-BE49-F238E27FC236}">
              <a16:creationId xmlns:a16="http://schemas.microsoft.com/office/drawing/2014/main" id="{B1621BDD-1684-6A19-0726-7AFDC07E41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5</xdr:col>
      <xdr:colOff>194199</xdr:colOff>
      <xdr:row>0</xdr:row>
      <xdr:rowOff>87964</xdr:rowOff>
    </xdr:from>
    <xdr:to>
      <xdr:col>6</xdr:col>
      <xdr:colOff>844139</xdr:colOff>
      <xdr:row>3</xdr:row>
      <xdr:rowOff>76409</xdr:rowOff>
    </xdr:to>
    <xdr:pic>
      <xdr:nvPicPr>
        <xdr:cNvPr id="7" name="Image 6">
          <a:extLst>
            <a:ext uri="{FF2B5EF4-FFF2-40B4-BE49-F238E27FC236}">
              <a16:creationId xmlns:a16="http://schemas.microsoft.com/office/drawing/2014/main" id="{32690D48-B74A-2457-D8F8-218B93EE224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612519" y="87964"/>
          <a:ext cx="1594820" cy="7275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1070049</xdr:colOff>
      <xdr:row>26</xdr:row>
      <xdr:rowOff>69137</xdr:rowOff>
    </xdr:from>
    <xdr:to>
      <xdr:col>3</xdr:col>
      <xdr:colOff>2071182</xdr:colOff>
      <xdr:row>37</xdr:row>
      <xdr:rowOff>188818</xdr:rowOff>
    </xdr:to>
    <xdr:graphicFrame macro="">
      <xdr:nvGraphicFramePr>
        <xdr:cNvPr id="2" name="Graphique 1">
          <a:extLst>
            <a:ext uri="{FF2B5EF4-FFF2-40B4-BE49-F238E27FC236}">
              <a16:creationId xmlns:a16="http://schemas.microsoft.com/office/drawing/2014/main" id="{2ABCDC89-6AF7-41E7-A70B-0A00380261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2170132</xdr:colOff>
      <xdr:row>26</xdr:row>
      <xdr:rowOff>56478</xdr:rowOff>
    </xdr:from>
    <xdr:to>
      <xdr:col>6</xdr:col>
      <xdr:colOff>911486</xdr:colOff>
      <xdr:row>37</xdr:row>
      <xdr:rowOff>224118</xdr:rowOff>
    </xdr:to>
    <xdr:graphicFrame macro="">
      <xdr:nvGraphicFramePr>
        <xdr:cNvPr id="3" name="Graphique 2">
          <a:extLst>
            <a:ext uri="{FF2B5EF4-FFF2-40B4-BE49-F238E27FC236}">
              <a16:creationId xmlns:a16="http://schemas.microsoft.com/office/drawing/2014/main" id="{3A682138-741E-4A19-814F-219E9911E4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476135</xdr:colOff>
      <xdr:row>26</xdr:row>
      <xdr:rowOff>56029</xdr:rowOff>
    </xdr:from>
    <xdr:to>
      <xdr:col>1</xdr:col>
      <xdr:colOff>1019734</xdr:colOff>
      <xdr:row>37</xdr:row>
      <xdr:rowOff>173802</xdr:rowOff>
    </xdr:to>
    <xdr:graphicFrame macro="">
      <xdr:nvGraphicFramePr>
        <xdr:cNvPr id="4" name="Graphique 3">
          <a:extLst>
            <a:ext uri="{FF2B5EF4-FFF2-40B4-BE49-F238E27FC236}">
              <a16:creationId xmlns:a16="http://schemas.microsoft.com/office/drawing/2014/main" id="{A3EF8EE5-F5A3-424D-8A97-9B7B2E3A34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970542</xdr:colOff>
      <xdr:row>26</xdr:row>
      <xdr:rowOff>45719</xdr:rowOff>
    </xdr:from>
    <xdr:to>
      <xdr:col>9</xdr:col>
      <xdr:colOff>494628</xdr:colOff>
      <xdr:row>37</xdr:row>
      <xdr:rowOff>212912</xdr:rowOff>
    </xdr:to>
    <xdr:graphicFrame macro="">
      <xdr:nvGraphicFramePr>
        <xdr:cNvPr id="5" name="Graphique 4">
          <a:extLst>
            <a:ext uri="{FF2B5EF4-FFF2-40B4-BE49-F238E27FC236}">
              <a16:creationId xmlns:a16="http://schemas.microsoft.com/office/drawing/2014/main" id="{5BF63049-371D-4DCB-B9DE-B9B27B866D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4</xdr:col>
      <xdr:colOff>758741</xdr:colOff>
      <xdr:row>0</xdr:row>
      <xdr:rowOff>13089</xdr:rowOff>
    </xdr:from>
    <xdr:to>
      <xdr:col>6</xdr:col>
      <xdr:colOff>441438</xdr:colOff>
      <xdr:row>2</xdr:row>
      <xdr:rowOff>35824</xdr:rowOff>
    </xdr:to>
    <xdr:pic>
      <xdr:nvPicPr>
        <xdr:cNvPr id="6" name="Image 5">
          <a:extLst>
            <a:ext uri="{FF2B5EF4-FFF2-40B4-BE49-F238E27FC236}">
              <a16:creationId xmlns:a16="http://schemas.microsoft.com/office/drawing/2014/main" id="{5C8EF90D-BE58-438C-96E1-B198CD33859A}"/>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220254" y="13089"/>
          <a:ext cx="1591010" cy="738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552267</xdr:colOff>
      <xdr:row>0</xdr:row>
      <xdr:rowOff>214269</xdr:rowOff>
    </xdr:from>
    <xdr:to>
      <xdr:col>9</xdr:col>
      <xdr:colOff>632056</xdr:colOff>
      <xdr:row>13</xdr:row>
      <xdr:rowOff>221021</xdr:rowOff>
    </xdr:to>
    <xdr:graphicFrame macro="">
      <xdr:nvGraphicFramePr>
        <xdr:cNvPr id="2" name="Graphique 1">
          <a:extLst>
            <a:ext uri="{FF2B5EF4-FFF2-40B4-BE49-F238E27FC236}">
              <a16:creationId xmlns:a16="http://schemas.microsoft.com/office/drawing/2014/main" id="{979E760A-C3BC-408B-883C-403427CBBA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670680</xdr:colOff>
      <xdr:row>0</xdr:row>
      <xdr:rowOff>221187</xdr:rowOff>
    </xdr:from>
    <xdr:to>
      <xdr:col>11</xdr:col>
      <xdr:colOff>702955</xdr:colOff>
      <xdr:row>13</xdr:row>
      <xdr:rowOff>222318</xdr:rowOff>
    </xdr:to>
    <xdr:graphicFrame macro="">
      <xdr:nvGraphicFramePr>
        <xdr:cNvPr id="4" name="Graphique 3">
          <a:extLst>
            <a:ext uri="{FF2B5EF4-FFF2-40B4-BE49-F238E27FC236}">
              <a16:creationId xmlns:a16="http://schemas.microsoft.com/office/drawing/2014/main" id="{0D874B40-DC44-4530-9CD2-B0E6D39CCC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860725</xdr:colOff>
      <xdr:row>0</xdr:row>
      <xdr:rowOff>161587</xdr:rowOff>
    </xdr:from>
    <xdr:to>
      <xdr:col>16</xdr:col>
      <xdr:colOff>127075</xdr:colOff>
      <xdr:row>13</xdr:row>
      <xdr:rowOff>235322</xdr:rowOff>
    </xdr:to>
    <xdr:graphicFrame macro="">
      <xdr:nvGraphicFramePr>
        <xdr:cNvPr id="5" name="Graphique 4">
          <a:extLst>
            <a:ext uri="{FF2B5EF4-FFF2-40B4-BE49-F238E27FC236}">
              <a16:creationId xmlns:a16="http://schemas.microsoft.com/office/drawing/2014/main" id="{60E9DFD7-4FDA-688D-C6BC-CEAB28AF1A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788223</xdr:colOff>
      <xdr:row>1</xdr:row>
      <xdr:rowOff>33618</xdr:rowOff>
    </xdr:from>
    <xdr:to>
      <xdr:col>13</xdr:col>
      <xdr:colOff>629434</xdr:colOff>
      <xdr:row>13</xdr:row>
      <xdr:rowOff>142650</xdr:rowOff>
    </xdr:to>
    <xdr:graphicFrame macro="">
      <xdr:nvGraphicFramePr>
        <xdr:cNvPr id="6" name="Graphique 5">
          <a:extLst>
            <a:ext uri="{FF2B5EF4-FFF2-40B4-BE49-F238E27FC236}">
              <a16:creationId xmlns:a16="http://schemas.microsoft.com/office/drawing/2014/main" id="{1A344DB7-FB7A-40F1-569D-9FA6B9BB62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236838</xdr:colOff>
      <xdr:row>24</xdr:row>
      <xdr:rowOff>144160</xdr:rowOff>
    </xdr:from>
    <xdr:to>
      <xdr:col>1</xdr:col>
      <xdr:colOff>164756</xdr:colOff>
      <xdr:row>37</xdr:row>
      <xdr:rowOff>101580</xdr:rowOff>
    </xdr:to>
    <xdr:graphicFrame macro="">
      <xdr:nvGraphicFramePr>
        <xdr:cNvPr id="2" name="Graphique 1">
          <a:extLst>
            <a:ext uri="{FF2B5EF4-FFF2-40B4-BE49-F238E27FC236}">
              <a16:creationId xmlns:a16="http://schemas.microsoft.com/office/drawing/2014/main" id="{8D854ABE-CB41-47DC-B266-140122B8D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205275</xdr:colOff>
      <xdr:row>24</xdr:row>
      <xdr:rowOff>150546</xdr:rowOff>
    </xdr:from>
    <xdr:to>
      <xdr:col>3</xdr:col>
      <xdr:colOff>731109</xdr:colOff>
      <xdr:row>38</xdr:row>
      <xdr:rowOff>2575</xdr:rowOff>
    </xdr:to>
    <xdr:graphicFrame macro="">
      <xdr:nvGraphicFramePr>
        <xdr:cNvPr id="6" name="Graphique 5">
          <a:extLst>
            <a:ext uri="{FF2B5EF4-FFF2-40B4-BE49-F238E27FC236}">
              <a16:creationId xmlns:a16="http://schemas.microsoft.com/office/drawing/2014/main" id="{145887DA-3A3C-45F2-99FF-590DA62D40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427191</xdr:colOff>
      <xdr:row>0</xdr:row>
      <xdr:rowOff>181906</xdr:rowOff>
    </xdr:from>
    <xdr:to>
      <xdr:col>6</xdr:col>
      <xdr:colOff>1082518</xdr:colOff>
      <xdr:row>2</xdr:row>
      <xdr:rowOff>164972</xdr:rowOff>
    </xdr:to>
    <xdr:pic>
      <xdr:nvPicPr>
        <xdr:cNvPr id="4" name="Image 3">
          <a:extLst>
            <a:ext uri="{FF2B5EF4-FFF2-40B4-BE49-F238E27FC236}">
              <a16:creationId xmlns:a16="http://schemas.microsoft.com/office/drawing/2014/main" id="{7D1210C3-FE14-41B5-8112-AC04413252B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678767" y="181906"/>
          <a:ext cx="1596622" cy="718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613927</xdr:colOff>
      <xdr:row>24</xdr:row>
      <xdr:rowOff>157035</xdr:rowOff>
    </xdr:from>
    <xdr:to>
      <xdr:col>8</xdr:col>
      <xdr:colOff>628134</xdr:colOff>
      <xdr:row>37</xdr:row>
      <xdr:rowOff>193076</xdr:rowOff>
    </xdr:to>
    <xdr:graphicFrame macro="">
      <xdr:nvGraphicFramePr>
        <xdr:cNvPr id="5" name="Graphique 4">
          <a:extLst>
            <a:ext uri="{FF2B5EF4-FFF2-40B4-BE49-F238E27FC236}">
              <a16:creationId xmlns:a16="http://schemas.microsoft.com/office/drawing/2014/main" id="{A1C3F674-2F08-5D87-85E2-B24602BC37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769722</xdr:colOff>
      <xdr:row>24</xdr:row>
      <xdr:rowOff>151730</xdr:rowOff>
    </xdr:from>
    <xdr:to>
      <xdr:col>5</xdr:col>
      <xdr:colOff>584371</xdr:colOff>
      <xdr:row>38</xdr:row>
      <xdr:rowOff>12872</xdr:rowOff>
    </xdr:to>
    <xdr:graphicFrame macro="">
      <xdr:nvGraphicFramePr>
        <xdr:cNvPr id="7" name="Graphique 6">
          <a:extLst>
            <a:ext uri="{FF2B5EF4-FFF2-40B4-BE49-F238E27FC236}">
              <a16:creationId xmlns:a16="http://schemas.microsoft.com/office/drawing/2014/main" id="{7FEA9CB6-EB73-73EF-A863-E40F18F1C3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2B3AC-7CE5-4075-A317-5B477C1B4AB9}">
  <dimension ref="A2:AP84"/>
  <sheetViews>
    <sheetView topLeftCell="A34" zoomScale="85" zoomScaleNormal="85" workbookViewId="0">
      <selection activeCell="B68" sqref="B68"/>
    </sheetView>
  </sheetViews>
  <sheetFormatPr baseColWidth="10" defaultColWidth="11.5" defaultRowHeight="13"/>
  <cols>
    <col min="1" max="1" width="34.6640625" style="3" customWidth="1"/>
    <col min="2" max="2" width="16" style="3" customWidth="1"/>
    <col min="3" max="3" width="14.6640625" style="3" customWidth="1"/>
    <col min="4" max="4" width="26.6640625" style="3" customWidth="1"/>
    <col min="5" max="5" width="14" style="3" customWidth="1"/>
    <col min="6" max="6" width="13.83203125" style="3" customWidth="1"/>
    <col min="7" max="7" width="13.1640625" style="3" customWidth="1"/>
    <col min="8" max="9" width="15" style="3" bestFit="1" customWidth="1"/>
    <col min="10" max="10" width="13.6640625" style="3" customWidth="1"/>
    <col min="11" max="17" width="15" style="3" bestFit="1" customWidth="1"/>
    <col min="18" max="18" width="14.6640625" style="3" customWidth="1"/>
    <col min="19" max="19" width="14.1640625" style="3" customWidth="1"/>
    <col min="20" max="20" width="14.83203125" style="3" customWidth="1"/>
    <col min="21" max="21" width="13.5" style="3" customWidth="1"/>
    <col min="22" max="22" width="13.83203125" style="3" customWidth="1"/>
    <col min="23" max="32" width="15" style="3" bestFit="1" customWidth="1"/>
    <col min="33" max="33" width="11.5" style="3"/>
    <col min="34" max="34" width="23.83203125" style="3" customWidth="1"/>
    <col min="35" max="35" width="16.5" style="3" customWidth="1"/>
    <col min="36" max="36" width="14.83203125" style="3" customWidth="1"/>
    <col min="37" max="37" width="17.1640625" style="3" customWidth="1"/>
    <col min="38" max="38" width="10.83203125" style="3" customWidth="1"/>
    <col min="39" max="40" width="11.5" style="3"/>
    <col min="41" max="41" width="16.83203125" style="3" bestFit="1" customWidth="1"/>
    <col min="42" max="16384" width="11.5" style="3"/>
  </cols>
  <sheetData>
    <row r="2" spans="1:5">
      <c r="A2" s="3" t="s">
        <v>124</v>
      </c>
    </row>
    <row r="3" spans="1:5" s="31" customFormat="1"/>
    <row r="4" spans="1:5" s="57" customFormat="1" ht="28">
      <c r="A4" s="57" t="s">
        <v>29</v>
      </c>
      <c r="B4" s="80">
        <v>1100</v>
      </c>
      <c r="D4" s="57" t="s">
        <v>119</v>
      </c>
      <c r="E4" s="81">
        <v>0</v>
      </c>
    </row>
    <row r="5" spans="1:5" s="57" customFormat="1" ht="14">
      <c r="A5" s="57" t="s">
        <v>71</v>
      </c>
      <c r="B5" s="82">
        <v>25</v>
      </c>
      <c r="D5" s="57" t="s">
        <v>118</v>
      </c>
      <c r="E5" s="83">
        <v>5</v>
      </c>
    </row>
    <row r="6" spans="1:5" s="57" customFormat="1" ht="15" thickBot="1">
      <c r="A6" s="57" t="s">
        <v>121</v>
      </c>
      <c r="B6" s="84">
        <v>0</v>
      </c>
      <c r="D6" s="57" t="s">
        <v>88</v>
      </c>
      <c r="E6" s="83">
        <v>4</v>
      </c>
    </row>
    <row r="7" spans="1:5" s="57" customFormat="1" ht="15" thickBot="1">
      <c r="A7" s="57" t="s">
        <v>73</v>
      </c>
      <c r="B7" s="110">
        <v>0.7</v>
      </c>
      <c r="D7" s="57" t="s">
        <v>87</v>
      </c>
      <c r="E7" s="83">
        <v>0.5</v>
      </c>
    </row>
    <row r="8" spans="1:5" s="57" customFormat="1" ht="14">
      <c r="D8" s="57" t="s">
        <v>83</v>
      </c>
      <c r="E8" s="83">
        <v>5</v>
      </c>
    </row>
    <row r="9" spans="1:5" s="57" customFormat="1" ht="28">
      <c r="D9" s="57" t="s">
        <v>85</v>
      </c>
      <c r="E9" s="83">
        <v>10</v>
      </c>
    </row>
    <row r="10" spans="1:5" s="57" customFormat="1" ht="14">
      <c r="A10" s="57" t="s">
        <v>122</v>
      </c>
      <c r="B10" s="82">
        <v>110</v>
      </c>
      <c r="D10" s="57" t="s">
        <v>120</v>
      </c>
      <c r="E10" s="83">
        <v>2000</v>
      </c>
    </row>
    <row r="11" spans="1:5" s="57" customFormat="1" ht="14">
      <c r="D11" s="57" t="s">
        <v>94</v>
      </c>
      <c r="E11" s="85">
        <v>50</v>
      </c>
    </row>
    <row r="12" spans="1:5" s="57" customFormat="1" ht="14">
      <c r="A12" s="57" t="s">
        <v>82</v>
      </c>
      <c r="B12" s="85">
        <v>60000</v>
      </c>
    </row>
    <row r="13" spans="1:5" s="57" customFormat="1" ht="14">
      <c r="A13" s="57" t="s">
        <v>92</v>
      </c>
      <c r="B13" s="85">
        <v>10000</v>
      </c>
    </row>
    <row r="14" spans="1:5" s="57" customFormat="1" ht="28">
      <c r="D14" s="57" t="s">
        <v>143</v>
      </c>
    </row>
    <row r="15" spans="1:5" s="57" customFormat="1" ht="14">
      <c r="A15" s="57" t="s">
        <v>110</v>
      </c>
      <c r="B15" s="85">
        <v>100000</v>
      </c>
      <c r="D15" s="57" t="s">
        <v>144</v>
      </c>
    </row>
    <row r="16" spans="1:5" s="57" customFormat="1" ht="14">
      <c r="A16" s="57" t="s">
        <v>114</v>
      </c>
      <c r="B16" s="85">
        <v>500</v>
      </c>
      <c r="D16" s="57" t="s">
        <v>145</v>
      </c>
    </row>
    <row r="17" spans="1:32" s="57" customFormat="1" ht="14">
      <c r="A17" s="57" t="s">
        <v>142</v>
      </c>
      <c r="B17" s="83">
        <v>5</v>
      </c>
    </row>
    <row r="18" spans="1:32">
      <c r="G18" s="31"/>
      <c r="H18" s="31"/>
      <c r="I18" s="31"/>
      <c r="J18" s="31"/>
      <c r="K18" s="31"/>
      <c r="L18" s="31"/>
    </row>
    <row r="20" spans="1:32">
      <c r="A20" s="4" t="s">
        <v>41</v>
      </c>
    </row>
    <row r="21" spans="1:32" s="6" customFormat="1" ht="12">
      <c r="A21" s="6" t="s">
        <v>23</v>
      </c>
      <c r="C21" s="88">
        <v>5</v>
      </c>
      <c r="D21" s="88"/>
      <c r="E21" s="88"/>
      <c r="F21" s="87">
        <f t="shared" ref="F21:AF21" si="0">E21</f>
        <v>0</v>
      </c>
      <c r="G21" s="87">
        <f t="shared" si="0"/>
        <v>0</v>
      </c>
      <c r="H21" s="87">
        <f t="shared" si="0"/>
        <v>0</v>
      </c>
      <c r="I21" s="87">
        <f t="shared" si="0"/>
        <v>0</v>
      </c>
      <c r="J21" s="87">
        <f t="shared" si="0"/>
        <v>0</v>
      </c>
      <c r="K21" s="87">
        <f t="shared" si="0"/>
        <v>0</v>
      </c>
      <c r="L21" s="87">
        <f t="shared" si="0"/>
        <v>0</v>
      </c>
      <c r="M21" s="87">
        <f t="shared" si="0"/>
        <v>0</v>
      </c>
      <c r="N21" s="87">
        <f t="shared" si="0"/>
        <v>0</v>
      </c>
      <c r="O21" s="87">
        <f t="shared" si="0"/>
        <v>0</v>
      </c>
      <c r="P21" s="87">
        <f t="shared" si="0"/>
        <v>0</v>
      </c>
      <c r="Q21" s="87">
        <f t="shared" si="0"/>
        <v>0</v>
      </c>
      <c r="R21" s="87">
        <f t="shared" si="0"/>
        <v>0</v>
      </c>
      <c r="S21" s="87">
        <f t="shared" si="0"/>
        <v>0</v>
      </c>
      <c r="T21" s="87">
        <f t="shared" si="0"/>
        <v>0</v>
      </c>
      <c r="U21" s="87">
        <f t="shared" si="0"/>
        <v>0</v>
      </c>
      <c r="V21" s="87">
        <f t="shared" si="0"/>
        <v>0</v>
      </c>
      <c r="W21" s="87">
        <f t="shared" si="0"/>
        <v>0</v>
      </c>
      <c r="X21" s="87">
        <f t="shared" si="0"/>
        <v>0</v>
      </c>
      <c r="Y21" s="87">
        <f t="shared" si="0"/>
        <v>0</v>
      </c>
      <c r="Z21" s="87">
        <f t="shared" si="0"/>
        <v>0</v>
      </c>
      <c r="AA21" s="87">
        <f t="shared" si="0"/>
        <v>0</v>
      </c>
      <c r="AB21" s="87">
        <f t="shared" si="0"/>
        <v>0</v>
      </c>
      <c r="AC21" s="87">
        <f t="shared" si="0"/>
        <v>0</v>
      </c>
      <c r="AD21" s="87">
        <f t="shared" si="0"/>
        <v>0</v>
      </c>
      <c r="AE21" s="87">
        <f t="shared" si="0"/>
        <v>0</v>
      </c>
      <c r="AF21" s="87">
        <f t="shared" si="0"/>
        <v>0</v>
      </c>
    </row>
    <row r="22" spans="1:32">
      <c r="A22" s="3" t="s">
        <v>27</v>
      </c>
      <c r="C22" s="49">
        <f>C21*100</f>
        <v>500</v>
      </c>
      <c r="D22" s="49">
        <f t="shared" ref="D22:AF22" si="1">D21*100</f>
        <v>0</v>
      </c>
      <c r="E22" s="49">
        <f t="shared" si="1"/>
        <v>0</v>
      </c>
      <c r="F22" s="49">
        <f t="shared" si="1"/>
        <v>0</v>
      </c>
      <c r="G22" s="49">
        <f t="shared" si="1"/>
        <v>0</v>
      </c>
      <c r="H22" s="49">
        <f t="shared" si="1"/>
        <v>0</v>
      </c>
      <c r="I22" s="49">
        <f t="shared" si="1"/>
        <v>0</v>
      </c>
      <c r="J22" s="49">
        <f t="shared" si="1"/>
        <v>0</v>
      </c>
      <c r="K22" s="49">
        <f t="shared" si="1"/>
        <v>0</v>
      </c>
      <c r="L22" s="49">
        <f t="shared" si="1"/>
        <v>0</v>
      </c>
      <c r="M22" s="49">
        <f t="shared" si="1"/>
        <v>0</v>
      </c>
      <c r="N22" s="49">
        <f t="shared" si="1"/>
        <v>0</v>
      </c>
      <c r="O22" s="49">
        <f t="shared" si="1"/>
        <v>0</v>
      </c>
      <c r="P22" s="49">
        <f t="shared" si="1"/>
        <v>0</v>
      </c>
      <c r="Q22" s="49">
        <f t="shared" si="1"/>
        <v>0</v>
      </c>
      <c r="R22" s="49">
        <f t="shared" si="1"/>
        <v>0</v>
      </c>
      <c r="S22" s="49">
        <f t="shared" si="1"/>
        <v>0</v>
      </c>
      <c r="T22" s="49">
        <f t="shared" si="1"/>
        <v>0</v>
      </c>
      <c r="U22" s="49">
        <f t="shared" si="1"/>
        <v>0</v>
      </c>
      <c r="V22" s="49">
        <f t="shared" si="1"/>
        <v>0</v>
      </c>
      <c r="W22" s="49">
        <f t="shared" si="1"/>
        <v>0</v>
      </c>
      <c r="X22" s="49">
        <f t="shared" si="1"/>
        <v>0</v>
      </c>
      <c r="Y22" s="49">
        <f t="shared" si="1"/>
        <v>0</v>
      </c>
      <c r="Z22" s="49">
        <f t="shared" si="1"/>
        <v>0</v>
      </c>
      <c r="AA22" s="49">
        <f t="shared" si="1"/>
        <v>0</v>
      </c>
      <c r="AB22" s="49">
        <f t="shared" si="1"/>
        <v>0</v>
      </c>
      <c r="AC22" s="49">
        <f t="shared" si="1"/>
        <v>0</v>
      </c>
      <c r="AD22" s="49">
        <f t="shared" si="1"/>
        <v>0</v>
      </c>
      <c r="AE22" s="49">
        <f t="shared" si="1"/>
        <v>0</v>
      </c>
      <c r="AF22" s="49">
        <f t="shared" si="1"/>
        <v>0</v>
      </c>
    </row>
    <row r="23" spans="1:32">
      <c r="A23" s="3" t="s">
        <v>79</v>
      </c>
      <c r="C23" s="49">
        <f>C22</f>
        <v>500</v>
      </c>
      <c r="D23" s="49">
        <f>D22+C23</f>
        <v>500</v>
      </c>
      <c r="E23" s="49">
        <f t="shared" ref="E23:V23" si="2">E22+D23</f>
        <v>500</v>
      </c>
      <c r="F23" s="49">
        <f t="shared" si="2"/>
        <v>500</v>
      </c>
      <c r="G23" s="49">
        <f t="shared" si="2"/>
        <v>500</v>
      </c>
      <c r="H23" s="49">
        <f t="shared" si="2"/>
        <v>500</v>
      </c>
      <c r="I23" s="49">
        <f t="shared" si="2"/>
        <v>500</v>
      </c>
      <c r="J23" s="49">
        <f t="shared" si="2"/>
        <v>500</v>
      </c>
      <c r="K23" s="49">
        <f t="shared" si="2"/>
        <v>500</v>
      </c>
      <c r="L23" s="49">
        <f t="shared" si="2"/>
        <v>500</v>
      </c>
      <c r="M23" s="49">
        <f t="shared" si="2"/>
        <v>500</v>
      </c>
      <c r="N23" s="49">
        <f t="shared" si="2"/>
        <v>500</v>
      </c>
      <c r="O23" s="49">
        <f t="shared" si="2"/>
        <v>500</v>
      </c>
      <c r="P23" s="49">
        <f t="shared" si="2"/>
        <v>500</v>
      </c>
      <c r="Q23" s="49">
        <f t="shared" si="2"/>
        <v>500</v>
      </c>
      <c r="R23" s="49">
        <f t="shared" si="2"/>
        <v>500</v>
      </c>
      <c r="S23" s="49">
        <f t="shared" si="2"/>
        <v>500</v>
      </c>
      <c r="T23" s="49">
        <f t="shared" si="2"/>
        <v>500</v>
      </c>
      <c r="U23" s="49">
        <f t="shared" si="2"/>
        <v>500</v>
      </c>
      <c r="V23" s="49">
        <f t="shared" si="2"/>
        <v>500</v>
      </c>
      <c r="W23" s="49">
        <f>W22+V23-C22</f>
        <v>0</v>
      </c>
      <c r="X23" s="49">
        <f t="shared" ref="X23:AF23" si="3">X22+W23-D22</f>
        <v>0</v>
      </c>
      <c r="Y23" s="49">
        <f t="shared" si="3"/>
        <v>0</v>
      </c>
      <c r="Z23" s="49">
        <f t="shared" si="3"/>
        <v>0</v>
      </c>
      <c r="AA23" s="49">
        <f t="shared" si="3"/>
        <v>0</v>
      </c>
      <c r="AB23" s="49">
        <f t="shared" si="3"/>
        <v>0</v>
      </c>
      <c r="AC23" s="49">
        <f t="shared" si="3"/>
        <v>0</v>
      </c>
      <c r="AD23" s="49">
        <f t="shared" si="3"/>
        <v>0</v>
      </c>
      <c r="AE23" s="49">
        <f t="shared" si="3"/>
        <v>0</v>
      </c>
      <c r="AF23" s="49">
        <f t="shared" si="3"/>
        <v>0</v>
      </c>
    </row>
    <row r="24" spans="1:32">
      <c r="A24" s="3" t="s">
        <v>84</v>
      </c>
      <c r="C24" s="87">
        <f>ROUNDUP(C23/2000,0)</f>
        <v>1</v>
      </c>
      <c r="D24" s="87">
        <f t="shared" ref="D24:N24" si="4">ROUNDUP(D23/2000,0)</f>
        <v>1</v>
      </c>
      <c r="E24" s="87">
        <f t="shared" si="4"/>
        <v>1</v>
      </c>
      <c r="F24" s="87">
        <f t="shared" si="4"/>
        <v>1</v>
      </c>
      <c r="G24" s="87">
        <f t="shared" si="4"/>
        <v>1</v>
      </c>
      <c r="H24" s="87">
        <f t="shared" si="4"/>
        <v>1</v>
      </c>
      <c r="I24" s="87">
        <f t="shared" si="4"/>
        <v>1</v>
      </c>
      <c r="J24" s="87">
        <f t="shared" si="4"/>
        <v>1</v>
      </c>
      <c r="K24" s="87">
        <f t="shared" si="4"/>
        <v>1</v>
      </c>
      <c r="L24" s="87">
        <f t="shared" si="4"/>
        <v>1</v>
      </c>
      <c r="M24" s="87">
        <f t="shared" si="4"/>
        <v>1</v>
      </c>
      <c r="N24" s="87">
        <f t="shared" si="4"/>
        <v>1</v>
      </c>
      <c r="O24" s="87">
        <f t="shared" ref="O24" si="5">ROUNDUP(O23/2000,0)</f>
        <v>1</v>
      </c>
      <c r="P24" s="87">
        <f t="shared" ref="P24" si="6">ROUNDUP(P23/2000,0)</f>
        <v>1</v>
      </c>
      <c r="Q24" s="87">
        <f t="shared" ref="Q24" si="7">ROUNDUP(Q23/2000,0)</f>
        <v>1</v>
      </c>
      <c r="R24" s="87">
        <f t="shared" ref="R24" si="8">ROUNDUP(R23/2000,0)</f>
        <v>1</v>
      </c>
      <c r="S24" s="87">
        <f t="shared" ref="S24" si="9">ROUNDUP(S23/2000,0)</f>
        <v>1</v>
      </c>
      <c r="T24" s="87">
        <f t="shared" ref="T24" si="10">ROUNDUP(T23/2000,0)</f>
        <v>1</v>
      </c>
      <c r="U24" s="87">
        <f t="shared" ref="U24" si="11">ROUNDUP(U23/2000,0)</f>
        <v>1</v>
      </c>
      <c r="V24" s="87">
        <f t="shared" ref="V24" si="12">ROUNDUP(V23/2000,0)</f>
        <v>1</v>
      </c>
      <c r="W24" s="87">
        <f t="shared" ref="W24" si="13">ROUNDUP(W23/2000,0)</f>
        <v>0</v>
      </c>
      <c r="X24" s="87">
        <f t="shared" ref="X24:Y24" si="14">ROUNDUP(X23/2000,0)</f>
        <v>0</v>
      </c>
      <c r="Y24" s="87">
        <f t="shared" si="14"/>
        <v>0</v>
      </c>
      <c r="Z24" s="87">
        <f t="shared" ref="Z24" si="15">ROUNDUP(Z23/2000,0)</f>
        <v>0</v>
      </c>
      <c r="AA24" s="87">
        <f t="shared" ref="AA24" si="16">ROUNDUP(AA23/2000,0)</f>
        <v>0</v>
      </c>
      <c r="AB24" s="87">
        <f t="shared" ref="AB24" si="17">ROUNDUP(AB23/2000,0)</f>
        <v>0</v>
      </c>
      <c r="AC24" s="87">
        <f t="shared" ref="AC24" si="18">ROUNDUP(AC23/2000,0)</f>
        <v>0</v>
      </c>
      <c r="AD24" s="87">
        <f t="shared" ref="AD24" si="19">ROUNDUP(AD23/2000,0)</f>
        <v>0</v>
      </c>
      <c r="AE24" s="87">
        <f t="shared" ref="AE24" si="20">ROUNDUP(AE23/2000,0)</f>
        <v>0</v>
      </c>
      <c r="AF24" s="87">
        <f t="shared" ref="AF24" si="21">ROUNDUP(AF23/2000,0)</f>
        <v>0</v>
      </c>
    </row>
    <row r="25" spans="1:32">
      <c r="A25" s="3" t="s">
        <v>28</v>
      </c>
      <c r="C25" s="86">
        <f>C22*$B$4/1000</f>
        <v>550</v>
      </c>
      <c r="D25" s="86">
        <f t="shared" ref="D25:AF25" si="22">D22*$B$4/1000</f>
        <v>0</v>
      </c>
      <c r="E25" s="86">
        <f t="shared" si="22"/>
        <v>0</v>
      </c>
      <c r="F25" s="86">
        <f t="shared" si="22"/>
        <v>0</v>
      </c>
      <c r="G25" s="86">
        <f t="shared" si="22"/>
        <v>0</v>
      </c>
      <c r="H25" s="86">
        <f t="shared" si="22"/>
        <v>0</v>
      </c>
      <c r="I25" s="86">
        <f t="shared" si="22"/>
        <v>0</v>
      </c>
      <c r="J25" s="86">
        <f t="shared" si="22"/>
        <v>0</v>
      </c>
      <c r="K25" s="86">
        <f t="shared" si="22"/>
        <v>0</v>
      </c>
      <c r="L25" s="86">
        <f t="shared" si="22"/>
        <v>0</v>
      </c>
      <c r="M25" s="86">
        <f t="shared" si="22"/>
        <v>0</v>
      </c>
      <c r="N25" s="86">
        <f t="shared" si="22"/>
        <v>0</v>
      </c>
      <c r="O25" s="86">
        <f t="shared" si="22"/>
        <v>0</v>
      </c>
      <c r="P25" s="86">
        <f t="shared" si="22"/>
        <v>0</v>
      </c>
      <c r="Q25" s="86">
        <f t="shared" si="22"/>
        <v>0</v>
      </c>
      <c r="R25" s="86">
        <f t="shared" si="22"/>
        <v>0</v>
      </c>
      <c r="S25" s="86">
        <f t="shared" si="22"/>
        <v>0</v>
      </c>
      <c r="T25" s="86">
        <f t="shared" si="22"/>
        <v>0</v>
      </c>
      <c r="U25" s="86">
        <f t="shared" si="22"/>
        <v>0</v>
      </c>
      <c r="V25" s="86">
        <f t="shared" si="22"/>
        <v>0</v>
      </c>
      <c r="W25" s="86">
        <f t="shared" si="22"/>
        <v>0</v>
      </c>
      <c r="X25" s="86">
        <f t="shared" si="22"/>
        <v>0</v>
      </c>
      <c r="Y25" s="86">
        <f t="shared" si="22"/>
        <v>0</v>
      </c>
      <c r="Z25" s="86">
        <f t="shared" si="22"/>
        <v>0</v>
      </c>
      <c r="AA25" s="86">
        <f t="shared" si="22"/>
        <v>0</v>
      </c>
      <c r="AB25" s="86">
        <f t="shared" si="22"/>
        <v>0</v>
      </c>
      <c r="AC25" s="86">
        <f t="shared" si="22"/>
        <v>0</v>
      </c>
      <c r="AD25" s="86">
        <f t="shared" si="22"/>
        <v>0</v>
      </c>
      <c r="AE25" s="86">
        <f t="shared" si="22"/>
        <v>0</v>
      </c>
      <c r="AF25" s="86">
        <f t="shared" si="22"/>
        <v>0</v>
      </c>
    </row>
    <row r="26" spans="1:32">
      <c r="A26" s="3" t="s">
        <v>96</v>
      </c>
      <c r="C26" s="49">
        <f t="shared" ref="C26:AF26" si="23">ROUNDUP(C30/100,0)*$E$9</f>
        <v>40</v>
      </c>
      <c r="D26" s="49">
        <f t="shared" si="23"/>
        <v>0</v>
      </c>
      <c r="E26" s="87">
        <f t="shared" si="23"/>
        <v>0</v>
      </c>
      <c r="F26" s="87">
        <f t="shared" si="23"/>
        <v>0</v>
      </c>
      <c r="G26" s="87">
        <f t="shared" si="23"/>
        <v>0</v>
      </c>
      <c r="H26" s="87">
        <f t="shared" si="23"/>
        <v>0</v>
      </c>
      <c r="I26" s="87">
        <f t="shared" si="23"/>
        <v>0</v>
      </c>
      <c r="J26" s="87">
        <f t="shared" si="23"/>
        <v>0</v>
      </c>
      <c r="K26" s="87">
        <f t="shared" si="23"/>
        <v>0</v>
      </c>
      <c r="L26" s="87">
        <f t="shared" si="23"/>
        <v>0</v>
      </c>
      <c r="M26" s="87">
        <f t="shared" si="23"/>
        <v>0</v>
      </c>
      <c r="N26" s="87">
        <f t="shared" si="23"/>
        <v>0</v>
      </c>
      <c r="O26" s="87">
        <f t="shared" si="23"/>
        <v>0</v>
      </c>
      <c r="P26" s="87">
        <f t="shared" si="23"/>
        <v>0</v>
      </c>
      <c r="Q26" s="87">
        <f t="shared" si="23"/>
        <v>0</v>
      </c>
      <c r="R26" s="87">
        <f t="shared" si="23"/>
        <v>0</v>
      </c>
      <c r="S26" s="87">
        <f t="shared" si="23"/>
        <v>0</v>
      </c>
      <c r="T26" s="87">
        <f t="shared" si="23"/>
        <v>0</v>
      </c>
      <c r="U26" s="87">
        <f t="shared" si="23"/>
        <v>0</v>
      </c>
      <c r="V26" s="87">
        <f t="shared" si="23"/>
        <v>0</v>
      </c>
      <c r="W26" s="87">
        <f t="shared" si="23"/>
        <v>0</v>
      </c>
      <c r="X26" s="87">
        <f t="shared" si="23"/>
        <v>0</v>
      </c>
      <c r="Y26" s="87">
        <f t="shared" si="23"/>
        <v>0</v>
      </c>
      <c r="Z26" s="87">
        <f t="shared" si="23"/>
        <v>0</v>
      </c>
      <c r="AA26" s="87">
        <f t="shared" si="23"/>
        <v>0</v>
      </c>
      <c r="AB26" s="87">
        <f t="shared" si="23"/>
        <v>0</v>
      </c>
      <c r="AC26" s="87">
        <f t="shared" si="23"/>
        <v>0</v>
      </c>
      <c r="AD26" s="87">
        <f t="shared" si="23"/>
        <v>0</v>
      </c>
      <c r="AE26" s="87">
        <f t="shared" si="23"/>
        <v>0</v>
      </c>
      <c r="AF26" s="87">
        <f t="shared" si="23"/>
        <v>0</v>
      </c>
    </row>
    <row r="27" spans="1:32">
      <c r="A27" s="3" t="s">
        <v>95</v>
      </c>
      <c r="C27" s="87">
        <f>C26</f>
        <v>40</v>
      </c>
      <c r="D27" s="87">
        <f>D26+C27</f>
        <v>40</v>
      </c>
      <c r="E27" s="87">
        <f t="shared" ref="E27:V27" si="24">E26+D27</f>
        <v>40</v>
      </c>
      <c r="F27" s="87">
        <f t="shared" si="24"/>
        <v>40</v>
      </c>
      <c r="G27" s="87">
        <f t="shared" si="24"/>
        <v>40</v>
      </c>
      <c r="H27" s="87">
        <f t="shared" si="24"/>
        <v>40</v>
      </c>
      <c r="I27" s="87">
        <f t="shared" si="24"/>
        <v>40</v>
      </c>
      <c r="J27" s="87">
        <f t="shared" si="24"/>
        <v>40</v>
      </c>
      <c r="K27" s="87">
        <f t="shared" si="24"/>
        <v>40</v>
      </c>
      <c r="L27" s="87">
        <f t="shared" si="24"/>
        <v>40</v>
      </c>
      <c r="M27" s="87">
        <f t="shared" si="24"/>
        <v>40</v>
      </c>
      <c r="N27" s="87">
        <f t="shared" si="24"/>
        <v>40</v>
      </c>
      <c r="O27" s="87">
        <f t="shared" si="24"/>
        <v>40</v>
      </c>
      <c r="P27" s="87">
        <f t="shared" si="24"/>
        <v>40</v>
      </c>
      <c r="Q27" s="87">
        <f t="shared" si="24"/>
        <v>40</v>
      </c>
      <c r="R27" s="87">
        <f t="shared" si="24"/>
        <v>40</v>
      </c>
      <c r="S27" s="87">
        <f t="shared" si="24"/>
        <v>40</v>
      </c>
      <c r="T27" s="87">
        <f t="shared" si="24"/>
        <v>40</v>
      </c>
      <c r="U27" s="87">
        <f t="shared" si="24"/>
        <v>40</v>
      </c>
      <c r="V27" s="87">
        <f t="shared" si="24"/>
        <v>40</v>
      </c>
      <c r="W27" s="87">
        <f>W26+V27-C26</f>
        <v>0</v>
      </c>
      <c r="X27" s="87">
        <f t="shared" ref="X27:AF27" si="25">X26+W27-D26</f>
        <v>0</v>
      </c>
      <c r="Y27" s="87">
        <f t="shared" si="25"/>
        <v>0</v>
      </c>
      <c r="Z27" s="87">
        <f t="shared" si="25"/>
        <v>0</v>
      </c>
      <c r="AA27" s="87">
        <f t="shared" si="25"/>
        <v>0</v>
      </c>
      <c r="AB27" s="87">
        <f t="shared" si="25"/>
        <v>0</v>
      </c>
      <c r="AC27" s="87">
        <f t="shared" si="25"/>
        <v>0</v>
      </c>
      <c r="AD27" s="87">
        <f t="shared" si="25"/>
        <v>0</v>
      </c>
      <c r="AE27" s="87">
        <f t="shared" si="25"/>
        <v>0</v>
      </c>
      <c r="AF27" s="87">
        <f t="shared" si="25"/>
        <v>0</v>
      </c>
    </row>
    <row r="28" spans="1:32">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row>
    <row r="29" spans="1:32">
      <c r="A29" s="3" t="s">
        <v>74</v>
      </c>
      <c r="C29" s="49">
        <f t="shared" ref="C29:AF29" si="26">C25*$B$6</f>
        <v>0</v>
      </c>
      <c r="D29" s="49">
        <f t="shared" si="26"/>
        <v>0</v>
      </c>
      <c r="E29" s="49">
        <f t="shared" si="26"/>
        <v>0</v>
      </c>
      <c r="F29" s="49">
        <f t="shared" si="26"/>
        <v>0</v>
      </c>
      <c r="G29" s="49">
        <f t="shared" si="26"/>
        <v>0</v>
      </c>
      <c r="H29" s="49">
        <f t="shared" si="26"/>
        <v>0</v>
      </c>
      <c r="I29" s="49">
        <f t="shared" si="26"/>
        <v>0</v>
      </c>
      <c r="J29" s="49">
        <f t="shared" si="26"/>
        <v>0</v>
      </c>
      <c r="K29" s="49">
        <f t="shared" si="26"/>
        <v>0</v>
      </c>
      <c r="L29" s="49">
        <f t="shared" si="26"/>
        <v>0</v>
      </c>
      <c r="M29" s="49">
        <f t="shared" si="26"/>
        <v>0</v>
      </c>
      <c r="N29" s="49">
        <f t="shared" si="26"/>
        <v>0</v>
      </c>
      <c r="O29" s="49">
        <f t="shared" si="26"/>
        <v>0</v>
      </c>
      <c r="P29" s="49">
        <f t="shared" si="26"/>
        <v>0</v>
      </c>
      <c r="Q29" s="49">
        <f t="shared" si="26"/>
        <v>0</v>
      </c>
      <c r="R29" s="49">
        <f t="shared" si="26"/>
        <v>0</v>
      </c>
      <c r="S29" s="49">
        <f t="shared" si="26"/>
        <v>0</v>
      </c>
      <c r="T29" s="49">
        <f t="shared" si="26"/>
        <v>0</v>
      </c>
      <c r="U29" s="49">
        <f t="shared" si="26"/>
        <v>0</v>
      </c>
      <c r="V29" s="49">
        <f t="shared" si="26"/>
        <v>0</v>
      </c>
      <c r="W29" s="49">
        <f t="shared" si="26"/>
        <v>0</v>
      </c>
      <c r="X29" s="49">
        <f t="shared" si="26"/>
        <v>0</v>
      </c>
      <c r="Y29" s="49">
        <f t="shared" si="26"/>
        <v>0</v>
      </c>
      <c r="Z29" s="49">
        <f t="shared" si="26"/>
        <v>0</v>
      </c>
      <c r="AA29" s="49">
        <f t="shared" si="26"/>
        <v>0</v>
      </c>
      <c r="AB29" s="49">
        <f t="shared" si="26"/>
        <v>0</v>
      </c>
      <c r="AC29" s="49">
        <f t="shared" si="26"/>
        <v>0</v>
      </c>
      <c r="AD29" s="49">
        <f t="shared" si="26"/>
        <v>0</v>
      </c>
      <c r="AE29" s="49">
        <f t="shared" si="26"/>
        <v>0</v>
      </c>
      <c r="AF29" s="49">
        <f t="shared" si="26"/>
        <v>0</v>
      </c>
    </row>
    <row r="30" spans="1:32">
      <c r="A30" s="3" t="s">
        <v>70</v>
      </c>
      <c r="C30" s="49">
        <f t="shared" ref="C30:AF30" si="27">(C25-C29)*$B$7</f>
        <v>385</v>
      </c>
      <c r="D30" s="49">
        <f t="shared" si="27"/>
        <v>0</v>
      </c>
      <c r="E30" s="49">
        <f t="shared" si="27"/>
        <v>0</v>
      </c>
      <c r="F30" s="49">
        <f t="shared" si="27"/>
        <v>0</v>
      </c>
      <c r="G30" s="49">
        <f t="shared" si="27"/>
        <v>0</v>
      </c>
      <c r="H30" s="49">
        <f t="shared" si="27"/>
        <v>0</v>
      </c>
      <c r="I30" s="49">
        <f t="shared" si="27"/>
        <v>0</v>
      </c>
      <c r="J30" s="49">
        <f t="shared" si="27"/>
        <v>0</v>
      </c>
      <c r="K30" s="49">
        <f t="shared" si="27"/>
        <v>0</v>
      </c>
      <c r="L30" s="49">
        <f t="shared" si="27"/>
        <v>0</v>
      </c>
      <c r="M30" s="49">
        <f t="shared" si="27"/>
        <v>0</v>
      </c>
      <c r="N30" s="49">
        <f t="shared" si="27"/>
        <v>0</v>
      </c>
      <c r="O30" s="49">
        <f t="shared" si="27"/>
        <v>0</v>
      </c>
      <c r="P30" s="49">
        <f t="shared" si="27"/>
        <v>0</v>
      </c>
      <c r="Q30" s="49">
        <f t="shared" si="27"/>
        <v>0</v>
      </c>
      <c r="R30" s="49">
        <f t="shared" si="27"/>
        <v>0</v>
      </c>
      <c r="S30" s="49">
        <f t="shared" si="27"/>
        <v>0</v>
      </c>
      <c r="T30" s="49">
        <f t="shared" si="27"/>
        <v>0</v>
      </c>
      <c r="U30" s="49">
        <f t="shared" si="27"/>
        <v>0</v>
      </c>
      <c r="V30" s="49">
        <f t="shared" si="27"/>
        <v>0</v>
      </c>
      <c r="W30" s="49">
        <f t="shared" si="27"/>
        <v>0</v>
      </c>
      <c r="X30" s="49">
        <f t="shared" si="27"/>
        <v>0</v>
      </c>
      <c r="Y30" s="49">
        <f t="shared" si="27"/>
        <v>0</v>
      </c>
      <c r="Z30" s="49">
        <f t="shared" si="27"/>
        <v>0</v>
      </c>
      <c r="AA30" s="49">
        <f t="shared" si="27"/>
        <v>0</v>
      </c>
      <c r="AB30" s="49">
        <f t="shared" si="27"/>
        <v>0</v>
      </c>
      <c r="AC30" s="49">
        <f t="shared" si="27"/>
        <v>0</v>
      </c>
      <c r="AD30" s="49">
        <f t="shared" si="27"/>
        <v>0</v>
      </c>
      <c r="AE30" s="49">
        <f t="shared" si="27"/>
        <v>0</v>
      </c>
      <c r="AF30" s="49">
        <f t="shared" si="27"/>
        <v>0</v>
      </c>
    </row>
    <row r="31" spans="1:32">
      <c r="A31" s="3" t="s">
        <v>86</v>
      </c>
      <c r="C31" s="49">
        <f>C30</f>
        <v>385</v>
      </c>
      <c r="D31" s="49">
        <f>D30+C31</f>
        <v>385</v>
      </c>
      <c r="E31" s="49">
        <f t="shared" ref="E31:V31" si="28">E30+D31</f>
        <v>385</v>
      </c>
      <c r="F31" s="49">
        <f t="shared" si="28"/>
        <v>385</v>
      </c>
      <c r="G31" s="49">
        <f t="shared" si="28"/>
        <v>385</v>
      </c>
      <c r="H31" s="49">
        <f t="shared" si="28"/>
        <v>385</v>
      </c>
      <c r="I31" s="49">
        <f t="shared" si="28"/>
        <v>385</v>
      </c>
      <c r="J31" s="49">
        <f t="shared" si="28"/>
        <v>385</v>
      </c>
      <c r="K31" s="49">
        <f t="shared" si="28"/>
        <v>385</v>
      </c>
      <c r="L31" s="49">
        <f t="shared" si="28"/>
        <v>385</v>
      </c>
      <c r="M31" s="49">
        <f t="shared" si="28"/>
        <v>385</v>
      </c>
      <c r="N31" s="49">
        <f t="shared" si="28"/>
        <v>385</v>
      </c>
      <c r="O31" s="49">
        <f t="shared" si="28"/>
        <v>385</v>
      </c>
      <c r="P31" s="49">
        <f t="shared" si="28"/>
        <v>385</v>
      </c>
      <c r="Q31" s="49">
        <f t="shared" si="28"/>
        <v>385</v>
      </c>
      <c r="R31" s="49">
        <f t="shared" si="28"/>
        <v>385</v>
      </c>
      <c r="S31" s="49">
        <f t="shared" si="28"/>
        <v>385</v>
      </c>
      <c r="T31" s="49">
        <f t="shared" si="28"/>
        <v>385</v>
      </c>
      <c r="U31" s="49">
        <f t="shared" si="28"/>
        <v>385</v>
      </c>
      <c r="V31" s="49">
        <f t="shared" si="28"/>
        <v>385</v>
      </c>
      <c r="W31" s="49">
        <f>W30+V31-C30</f>
        <v>0</v>
      </c>
      <c r="X31" s="49">
        <f t="shared" ref="X31:AF31" si="29">X30+W31-D30</f>
        <v>0</v>
      </c>
      <c r="Y31" s="49">
        <f t="shared" si="29"/>
        <v>0</v>
      </c>
      <c r="Z31" s="49">
        <f t="shared" si="29"/>
        <v>0</v>
      </c>
      <c r="AA31" s="49">
        <f t="shared" si="29"/>
        <v>0</v>
      </c>
      <c r="AB31" s="49">
        <f t="shared" si="29"/>
        <v>0</v>
      </c>
      <c r="AC31" s="49">
        <f t="shared" si="29"/>
        <v>0</v>
      </c>
      <c r="AD31" s="49">
        <f t="shared" si="29"/>
        <v>0</v>
      </c>
      <c r="AE31" s="49">
        <f t="shared" si="29"/>
        <v>0</v>
      </c>
      <c r="AF31" s="49">
        <f t="shared" si="29"/>
        <v>0</v>
      </c>
    </row>
    <row r="32" spans="1:32">
      <c r="A32" s="3" t="s">
        <v>75</v>
      </c>
      <c r="C32" s="49">
        <f t="shared" ref="C32:AF32" si="30">C25-C29-C30</f>
        <v>165</v>
      </c>
      <c r="D32" s="49">
        <f t="shared" si="30"/>
        <v>0</v>
      </c>
      <c r="E32" s="49">
        <f t="shared" si="30"/>
        <v>0</v>
      </c>
      <c r="F32" s="49">
        <f t="shared" si="30"/>
        <v>0</v>
      </c>
      <c r="G32" s="49">
        <f t="shared" si="30"/>
        <v>0</v>
      </c>
      <c r="H32" s="49">
        <f t="shared" si="30"/>
        <v>0</v>
      </c>
      <c r="I32" s="49">
        <f t="shared" si="30"/>
        <v>0</v>
      </c>
      <c r="J32" s="49">
        <f t="shared" si="30"/>
        <v>0</v>
      </c>
      <c r="K32" s="49">
        <f t="shared" si="30"/>
        <v>0</v>
      </c>
      <c r="L32" s="49">
        <f t="shared" si="30"/>
        <v>0</v>
      </c>
      <c r="M32" s="49">
        <f t="shared" si="30"/>
        <v>0</v>
      </c>
      <c r="N32" s="49">
        <f t="shared" si="30"/>
        <v>0</v>
      </c>
      <c r="O32" s="49">
        <f t="shared" si="30"/>
        <v>0</v>
      </c>
      <c r="P32" s="49">
        <f t="shared" si="30"/>
        <v>0</v>
      </c>
      <c r="Q32" s="49">
        <f t="shared" si="30"/>
        <v>0</v>
      </c>
      <c r="R32" s="49">
        <f t="shared" si="30"/>
        <v>0</v>
      </c>
      <c r="S32" s="49">
        <f t="shared" si="30"/>
        <v>0</v>
      </c>
      <c r="T32" s="49">
        <f t="shared" si="30"/>
        <v>0</v>
      </c>
      <c r="U32" s="49">
        <f t="shared" si="30"/>
        <v>0</v>
      </c>
      <c r="V32" s="49">
        <f t="shared" si="30"/>
        <v>0</v>
      </c>
      <c r="W32" s="49">
        <f t="shared" si="30"/>
        <v>0</v>
      </c>
      <c r="X32" s="49">
        <f t="shared" si="30"/>
        <v>0</v>
      </c>
      <c r="Y32" s="49">
        <f t="shared" si="30"/>
        <v>0</v>
      </c>
      <c r="Z32" s="49">
        <f t="shared" si="30"/>
        <v>0</v>
      </c>
      <c r="AA32" s="49">
        <f t="shared" si="30"/>
        <v>0</v>
      </c>
      <c r="AB32" s="49">
        <f t="shared" si="30"/>
        <v>0</v>
      </c>
      <c r="AC32" s="49">
        <f t="shared" si="30"/>
        <v>0</v>
      </c>
      <c r="AD32" s="49">
        <f t="shared" si="30"/>
        <v>0</v>
      </c>
      <c r="AE32" s="49">
        <f t="shared" si="30"/>
        <v>0</v>
      </c>
      <c r="AF32" s="49">
        <f t="shared" si="30"/>
        <v>0</v>
      </c>
    </row>
    <row r="33" spans="1:42">
      <c r="A33" s="3" t="s">
        <v>89</v>
      </c>
      <c r="C33" s="49">
        <f t="shared" ref="C33:AF33" si="31">$E$8+$E$7*C27+$E$6*C24</f>
        <v>29</v>
      </c>
      <c r="D33" s="49">
        <f t="shared" si="31"/>
        <v>29</v>
      </c>
      <c r="E33" s="49">
        <f t="shared" si="31"/>
        <v>29</v>
      </c>
      <c r="F33" s="49">
        <f t="shared" si="31"/>
        <v>29</v>
      </c>
      <c r="G33" s="49">
        <f t="shared" si="31"/>
        <v>29</v>
      </c>
      <c r="H33" s="49">
        <f t="shared" si="31"/>
        <v>29</v>
      </c>
      <c r="I33" s="49">
        <f t="shared" si="31"/>
        <v>29</v>
      </c>
      <c r="J33" s="49">
        <f t="shared" si="31"/>
        <v>29</v>
      </c>
      <c r="K33" s="49">
        <f t="shared" si="31"/>
        <v>29</v>
      </c>
      <c r="L33" s="49">
        <f t="shared" si="31"/>
        <v>29</v>
      </c>
      <c r="M33" s="49">
        <f t="shared" si="31"/>
        <v>29</v>
      </c>
      <c r="N33" s="49">
        <f t="shared" si="31"/>
        <v>29</v>
      </c>
      <c r="O33" s="49">
        <f t="shared" si="31"/>
        <v>29</v>
      </c>
      <c r="P33" s="49">
        <f t="shared" si="31"/>
        <v>29</v>
      </c>
      <c r="Q33" s="49">
        <f t="shared" si="31"/>
        <v>29</v>
      </c>
      <c r="R33" s="49">
        <f t="shared" si="31"/>
        <v>29</v>
      </c>
      <c r="S33" s="49">
        <f t="shared" si="31"/>
        <v>29</v>
      </c>
      <c r="T33" s="49">
        <f t="shared" si="31"/>
        <v>29</v>
      </c>
      <c r="U33" s="49">
        <f t="shared" si="31"/>
        <v>29</v>
      </c>
      <c r="V33" s="49">
        <f t="shared" si="31"/>
        <v>29</v>
      </c>
      <c r="W33" s="49">
        <f t="shared" si="31"/>
        <v>5</v>
      </c>
      <c r="X33" s="49">
        <f t="shared" si="31"/>
        <v>5</v>
      </c>
      <c r="Y33" s="49">
        <f t="shared" si="31"/>
        <v>5</v>
      </c>
      <c r="Z33" s="49">
        <f t="shared" si="31"/>
        <v>5</v>
      </c>
      <c r="AA33" s="49">
        <f t="shared" si="31"/>
        <v>5</v>
      </c>
      <c r="AB33" s="49">
        <f t="shared" si="31"/>
        <v>5</v>
      </c>
      <c r="AC33" s="49">
        <f t="shared" si="31"/>
        <v>5</v>
      </c>
      <c r="AD33" s="49">
        <f t="shared" si="31"/>
        <v>5</v>
      </c>
      <c r="AE33" s="49">
        <f t="shared" si="31"/>
        <v>5</v>
      </c>
      <c r="AF33" s="49">
        <f t="shared" si="31"/>
        <v>5</v>
      </c>
    </row>
    <row r="34" spans="1:42">
      <c r="A34" s="3" t="s">
        <v>90</v>
      </c>
      <c r="C34" s="77">
        <f>C33/224</f>
        <v>0.12946428571428573</v>
      </c>
      <c r="D34" s="77">
        <f t="shared" ref="D34:AF34" si="32">D33/224</f>
        <v>0.12946428571428573</v>
      </c>
      <c r="E34" s="77">
        <f t="shared" si="32"/>
        <v>0.12946428571428573</v>
      </c>
      <c r="F34" s="77">
        <f t="shared" si="32"/>
        <v>0.12946428571428573</v>
      </c>
      <c r="G34" s="77">
        <f t="shared" si="32"/>
        <v>0.12946428571428573</v>
      </c>
      <c r="H34" s="77">
        <f t="shared" si="32"/>
        <v>0.12946428571428573</v>
      </c>
      <c r="I34" s="77">
        <f t="shared" si="32"/>
        <v>0.12946428571428573</v>
      </c>
      <c r="J34" s="77">
        <f t="shared" si="32"/>
        <v>0.12946428571428573</v>
      </c>
      <c r="K34" s="77">
        <f t="shared" si="32"/>
        <v>0.12946428571428573</v>
      </c>
      <c r="L34" s="77">
        <f t="shared" si="32"/>
        <v>0.12946428571428573</v>
      </c>
      <c r="M34" s="77">
        <f t="shared" si="32"/>
        <v>0.12946428571428573</v>
      </c>
      <c r="N34" s="77">
        <f t="shared" si="32"/>
        <v>0.12946428571428573</v>
      </c>
      <c r="O34" s="77">
        <f t="shared" si="32"/>
        <v>0.12946428571428573</v>
      </c>
      <c r="P34" s="77">
        <f t="shared" si="32"/>
        <v>0.12946428571428573</v>
      </c>
      <c r="Q34" s="77">
        <f t="shared" si="32"/>
        <v>0.12946428571428573</v>
      </c>
      <c r="R34" s="77">
        <f t="shared" si="32"/>
        <v>0.12946428571428573</v>
      </c>
      <c r="S34" s="77">
        <f t="shared" si="32"/>
        <v>0.12946428571428573</v>
      </c>
      <c r="T34" s="77">
        <f t="shared" si="32"/>
        <v>0.12946428571428573</v>
      </c>
      <c r="U34" s="77">
        <f t="shared" si="32"/>
        <v>0.12946428571428573</v>
      </c>
      <c r="V34" s="77">
        <f t="shared" si="32"/>
        <v>0.12946428571428573</v>
      </c>
      <c r="W34" s="77">
        <f t="shared" si="32"/>
        <v>2.2321428571428572E-2</v>
      </c>
      <c r="X34" s="77">
        <f t="shared" si="32"/>
        <v>2.2321428571428572E-2</v>
      </c>
      <c r="Y34" s="77">
        <f t="shared" si="32"/>
        <v>2.2321428571428572E-2</v>
      </c>
      <c r="Z34" s="77">
        <f t="shared" si="32"/>
        <v>2.2321428571428572E-2</v>
      </c>
      <c r="AA34" s="77">
        <f t="shared" si="32"/>
        <v>2.2321428571428572E-2</v>
      </c>
      <c r="AB34" s="77">
        <f t="shared" si="32"/>
        <v>2.2321428571428572E-2</v>
      </c>
      <c r="AC34" s="77">
        <f t="shared" si="32"/>
        <v>2.2321428571428572E-2</v>
      </c>
      <c r="AD34" s="77">
        <f t="shared" si="32"/>
        <v>2.2321428571428572E-2</v>
      </c>
      <c r="AE34" s="77">
        <f t="shared" si="32"/>
        <v>2.2321428571428572E-2</v>
      </c>
      <c r="AF34" s="77">
        <f t="shared" si="32"/>
        <v>2.2321428571428572E-2</v>
      </c>
    </row>
    <row r="36" spans="1:42">
      <c r="A36" s="3" t="s">
        <v>35</v>
      </c>
      <c r="C36" s="49">
        <f>E4</f>
        <v>0</v>
      </c>
      <c r="D36" s="49">
        <v>0</v>
      </c>
      <c r="E36" s="49">
        <v>0</v>
      </c>
      <c r="F36" s="49">
        <v>0</v>
      </c>
      <c r="G36" s="49">
        <v>0</v>
      </c>
      <c r="H36" s="49">
        <v>0</v>
      </c>
      <c r="I36" s="49">
        <v>0</v>
      </c>
      <c r="J36" s="49">
        <v>0</v>
      </c>
      <c r="K36" s="49">
        <v>0</v>
      </c>
      <c r="L36" s="49">
        <v>0</v>
      </c>
      <c r="M36" s="49">
        <v>0</v>
      </c>
      <c r="N36" s="49">
        <v>0</v>
      </c>
      <c r="O36" s="49">
        <v>0</v>
      </c>
      <c r="P36" s="49">
        <v>0</v>
      </c>
      <c r="Q36" s="49">
        <v>0</v>
      </c>
      <c r="R36" s="49">
        <v>0</v>
      </c>
      <c r="S36" s="49">
        <v>0</v>
      </c>
      <c r="T36" s="49">
        <v>0</v>
      </c>
      <c r="U36" s="49">
        <v>0</v>
      </c>
      <c r="V36" s="49">
        <v>0</v>
      </c>
      <c r="W36" s="49">
        <v>0</v>
      </c>
      <c r="X36" s="49">
        <v>0</v>
      </c>
      <c r="Y36" s="49">
        <v>0</v>
      </c>
      <c r="Z36" s="49">
        <v>0</v>
      </c>
      <c r="AA36" s="49">
        <v>0</v>
      </c>
      <c r="AB36" s="49">
        <v>0</v>
      </c>
      <c r="AC36" s="49">
        <v>0</v>
      </c>
      <c r="AD36" s="49">
        <v>0</v>
      </c>
      <c r="AE36" s="49">
        <v>0</v>
      </c>
      <c r="AF36" s="49">
        <v>0</v>
      </c>
    </row>
    <row r="37" spans="1:42">
      <c r="A37" s="3" t="s">
        <v>19</v>
      </c>
      <c r="C37" s="49">
        <f>C36</f>
        <v>0</v>
      </c>
      <c r="D37" s="49">
        <f t="shared" ref="D37:AF37" si="33">D36</f>
        <v>0</v>
      </c>
      <c r="E37" s="49">
        <f t="shared" si="33"/>
        <v>0</v>
      </c>
      <c r="F37" s="49">
        <f t="shared" si="33"/>
        <v>0</v>
      </c>
      <c r="G37" s="49">
        <f t="shared" si="33"/>
        <v>0</v>
      </c>
      <c r="H37" s="49">
        <f t="shared" si="33"/>
        <v>0</v>
      </c>
      <c r="I37" s="49">
        <f t="shared" si="33"/>
        <v>0</v>
      </c>
      <c r="J37" s="49">
        <f t="shared" si="33"/>
        <v>0</v>
      </c>
      <c r="K37" s="49">
        <f t="shared" si="33"/>
        <v>0</v>
      </c>
      <c r="L37" s="49">
        <f t="shared" si="33"/>
        <v>0</v>
      </c>
      <c r="M37" s="49">
        <f t="shared" si="33"/>
        <v>0</v>
      </c>
      <c r="N37" s="49">
        <f t="shared" si="33"/>
        <v>0</v>
      </c>
      <c r="O37" s="49">
        <f t="shared" si="33"/>
        <v>0</v>
      </c>
      <c r="P37" s="49">
        <f t="shared" si="33"/>
        <v>0</v>
      </c>
      <c r="Q37" s="49">
        <f t="shared" si="33"/>
        <v>0</v>
      </c>
      <c r="R37" s="49">
        <f t="shared" si="33"/>
        <v>0</v>
      </c>
      <c r="S37" s="49">
        <f t="shared" si="33"/>
        <v>0</v>
      </c>
      <c r="T37" s="49">
        <f t="shared" si="33"/>
        <v>0</v>
      </c>
      <c r="U37" s="49">
        <f t="shared" si="33"/>
        <v>0</v>
      </c>
      <c r="V37" s="49">
        <f t="shared" si="33"/>
        <v>0</v>
      </c>
      <c r="W37" s="49">
        <f t="shared" si="33"/>
        <v>0</v>
      </c>
      <c r="X37" s="49">
        <f t="shared" si="33"/>
        <v>0</v>
      </c>
      <c r="Y37" s="49">
        <f t="shared" si="33"/>
        <v>0</v>
      </c>
      <c r="Z37" s="49">
        <f t="shared" si="33"/>
        <v>0</v>
      </c>
      <c r="AA37" s="49">
        <f t="shared" si="33"/>
        <v>0</v>
      </c>
      <c r="AB37" s="49">
        <f t="shared" si="33"/>
        <v>0</v>
      </c>
      <c r="AC37" s="49">
        <f t="shared" si="33"/>
        <v>0</v>
      </c>
      <c r="AD37" s="49">
        <f t="shared" si="33"/>
        <v>0</v>
      </c>
      <c r="AE37" s="49">
        <f t="shared" si="33"/>
        <v>0</v>
      </c>
      <c r="AF37" s="49">
        <f t="shared" si="33"/>
        <v>0</v>
      </c>
    </row>
    <row r="38" spans="1:42" s="78" customFormat="1">
      <c r="C38" s="79" t="str">
        <f t="shared" ref="C38:AF38" si="34">IF(C25=C29+C30+C32,"ok","ko")</f>
        <v>ok</v>
      </c>
      <c r="D38" s="79" t="str">
        <f t="shared" si="34"/>
        <v>ok</v>
      </c>
      <c r="E38" s="79" t="str">
        <f t="shared" si="34"/>
        <v>ok</v>
      </c>
      <c r="F38" s="79" t="str">
        <f t="shared" si="34"/>
        <v>ok</v>
      </c>
      <c r="G38" s="79" t="str">
        <f t="shared" si="34"/>
        <v>ok</v>
      </c>
      <c r="H38" s="79" t="str">
        <f t="shared" si="34"/>
        <v>ok</v>
      </c>
      <c r="I38" s="79" t="str">
        <f t="shared" si="34"/>
        <v>ok</v>
      </c>
      <c r="J38" s="79" t="str">
        <f t="shared" si="34"/>
        <v>ok</v>
      </c>
      <c r="K38" s="79" t="str">
        <f t="shared" si="34"/>
        <v>ok</v>
      </c>
      <c r="L38" s="79" t="str">
        <f t="shared" si="34"/>
        <v>ok</v>
      </c>
      <c r="M38" s="79" t="str">
        <f t="shared" si="34"/>
        <v>ok</v>
      </c>
      <c r="N38" s="79" t="str">
        <f t="shared" si="34"/>
        <v>ok</v>
      </c>
      <c r="O38" s="79" t="str">
        <f t="shared" si="34"/>
        <v>ok</v>
      </c>
      <c r="P38" s="79" t="str">
        <f t="shared" si="34"/>
        <v>ok</v>
      </c>
      <c r="Q38" s="79" t="str">
        <f t="shared" si="34"/>
        <v>ok</v>
      </c>
      <c r="R38" s="79" t="str">
        <f t="shared" si="34"/>
        <v>ok</v>
      </c>
      <c r="S38" s="79" t="str">
        <f t="shared" si="34"/>
        <v>ok</v>
      </c>
      <c r="T38" s="79" t="str">
        <f t="shared" si="34"/>
        <v>ok</v>
      </c>
      <c r="U38" s="79" t="str">
        <f t="shared" si="34"/>
        <v>ok</v>
      </c>
      <c r="V38" s="79" t="str">
        <f t="shared" si="34"/>
        <v>ok</v>
      </c>
      <c r="W38" s="79" t="str">
        <f t="shared" si="34"/>
        <v>ok</v>
      </c>
      <c r="X38" s="79" t="str">
        <f t="shared" si="34"/>
        <v>ok</v>
      </c>
      <c r="Y38" s="79" t="str">
        <f t="shared" si="34"/>
        <v>ok</v>
      </c>
      <c r="Z38" s="79" t="str">
        <f t="shared" si="34"/>
        <v>ok</v>
      </c>
      <c r="AA38" s="79" t="str">
        <f t="shared" si="34"/>
        <v>ok</v>
      </c>
      <c r="AB38" s="79" t="str">
        <f t="shared" si="34"/>
        <v>ok</v>
      </c>
      <c r="AC38" s="79" t="str">
        <f t="shared" si="34"/>
        <v>ok</v>
      </c>
      <c r="AD38" s="79" t="str">
        <f t="shared" si="34"/>
        <v>ok</v>
      </c>
      <c r="AE38" s="79" t="str">
        <f t="shared" si="34"/>
        <v>ok</v>
      </c>
      <c r="AF38" s="79" t="str">
        <f t="shared" si="34"/>
        <v>ok</v>
      </c>
    </row>
    <row r="39" spans="1:42">
      <c r="C39" s="50"/>
    </row>
    <row r="42" spans="1:42" s="4" customFormat="1" ht="16">
      <c r="A42" s="32" t="s">
        <v>4</v>
      </c>
    </row>
    <row r="43" spans="1:42">
      <c r="B43" s="3">
        <v>0</v>
      </c>
      <c r="C43" s="3">
        <v>1</v>
      </c>
      <c r="D43" s="3">
        <v>2</v>
      </c>
      <c r="E43" s="3">
        <v>3</v>
      </c>
      <c r="F43" s="3">
        <v>4</v>
      </c>
      <c r="G43" s="3">
        <v>5</v>
      </c>
      <c r="H43" s="3">
        <v>6</v>
      </c>
      <c r="I43" s="3">
        <v>7</v>
      </c>
      <c r="J43" s="3">
        <v>8</v>
      </c>
      <c r="K43" s="3">
        <v>9</v>
      </c>
      <c r="L43" s="3">
        <v>10</v>
      </c>
      <c r="M43" s="3">
        <v>11</v>
      </c>
      <c r="N43" s="3">
        <v>12</v>
      </c>
      <c r="O43" s="3">
        <v>13</v>
      </c>
      <c r="P43" s="3">
        <v>14</v>
      </c>
      <c r="Q43" s="3">
        <v>15</v>
      </c>
      <c r="R43" s="3">
        <v>16</v>
      </c>
      <c r="S43" s="3">
        <v>17</v>
      </c>
      <c r="T43" s="3">
        <v>18</v>
      </c>
      <c r="U43" s="3">
        <v>19</v>
      </c>
      <c r="V43" s="3">
        <v>20</v>
      </c>
      <c r="W43" s="3">
        <v>21</v>
      </c>
      <c r="X43" s="3">
        <v>22</v>
      </c>
      <c r="Y43" s="3">
        <v>23</v>
      </c>
      <c r="Z43" s="3">
        <v>24</v>
      </c>
      <c r="AA43" s="3">
        <v>25</v>
      </c>
      <c r="AB43" s="3">
        <v>26</v>
      </c>
      <c r="AC43" s="3">
        <v>27</v>
      </c>
      <c r="AD43" s="3">
        <v>28</v>
      </c>
      <c r="AE43" s="3">
        <v>29</v>
      </c>
      <c r="AF43" s="3">
        <v>30</v>
      </c>
    </row>
    <row r="44" spans="1:42" s="30" customFormat="1" ht="23.5" customHeight="1">
      <c r="A44" s="31"/>
      <c r="B44" s="30">
        <v>2026</v>
      </c>
      <c r="C44" s="30">
        <f t="shared" ref="C44:AF44" si="35">$B$44+C43</f>
        <v>2027</v>
      </c>
      <c r="D44" s="30">
        <f t="shared" si="35"/>
        <v>2028</v>
      </c>
      <c r="E44" s="30">
        <f t="shared" si="35"/>
        <v>2029</v>
      </c>
      <c r="F44" s="30">
        <f t="shared" si="35"/>
        <v>2030</v>
      </c>
      <c r="G44" s="30">
        <f t="shared" si="35"/>
        <v>2031</v>
      </c>
      <c r="H44" s="30">
        <f t="shared" si="35"/>
        <v>2032</v>
      </c>
      <c r="I44" s="30">
        <f t="shared" si="35"/>
        <v>2033</v>
      </c>
      <c r="J44" s="30">
        <f t="shared" si="35"/>
        <v>2034</v>
      </c>
      <c r="K44" s="30">
        <f t="shared" si="35"/>
        <v>2035</v>
      </c>
      <c r="L44" s="30">
        <f t="shared" si="35"/>
        <v>2036</v>
      </c>
      <c r="M44" s="30">
        <f t="shared" si="35"/>
        <v>2037</v>
      </c>
      <c r="N44" s="30">
        <f t="shared" si="35"/>
        <v>2038</v>
      </c>
      <c r="O44" s="30">
        <f t="shared" si="35"/>
        <v>2039</v>
      </c>
      <c r="P44" s="30">
        <f t="shared" si="35"/>
        <v>2040</v>
      </c>
      <c r="Q44" s="30">
        <f t="shared" si="35"/>
        <v>2041</v>
      </c>
      <c r="R44" s="30">
        <f t="shared" si="35"/>
        <v>2042</v>
      </c>
      <c r="S44" s="30">
        <f t="shared" si="35"/>
        <v>2043</v>
      </c>
      <c r="T44" s="30">
        <f t="shared" si="35"/>
        <v>2044</v>
      </c>
      <c r="U44" s="30">
        <f t="shared" si="35"/>
        <v>2045</v>
      </c>
      <c r="V44" s="30">
        <f t="shared" si="35"/>
        <v>2046</v>
      </c>
      <c r="W44" s="30">
        <f t="shared" si="35"/>
        <v>2047</v>
      </c>
      <c r="X44" s="30">
        <f t="shared" si="35"/>
        <v>2048</v>
      </c>
      <c r="Y44" s="30">
        <f t="shared" si="35"/>
        <v>2049</v>
      </c>
      <c r="Z44" s="30">
        <f t="shared" si="35"/>
        <v>2050</v>
      </c>
      <c r="AA44" s="30">
        <f t="shared" si="35"/>
        <v>2051</v>
      </c>
      <c r="AB44" s="30">
        <f t="shared" si="35"/>
        <v>2052</v>
      </c>
      <c r="AC44" s="30">
        <f t="shared" si="35"/>
        <v>2053</v>
      </c>
      <c r="AD44" s="30">
        <f t="shared" si="35"/>
        <v>2054</v>
      </c>
      <c r="AE44" s="30">
        <f t="shared" si="35"/>
        <v>2055</v>
      </c>
      <c r="AF44" s="30">
        <f t="shared" si="35"/>
        <v>2056</v>
      </c>
    </row>
    <row r="45" spans="1:42">
      <c r="A45" s="4" t="s">
        <v>5</v>
      </c>
      <c r="B45" s="4"/>
    </row>
    <row r="46" spans="1:42" s="6" customFormat="1">
      <c r="A46" s="6" t="s">
        <v>69</v>
      </c>
      <c r="B46" s="21"/>
      <c r="C46" s="49">
        <f t="shared" ref="C46:AF46" si="36">$B$5*C31</f>
        <v>9625</v>
      </c>
      <c r="D46" s="49">
        <f t="shared" si="36"/>
        <v>9625</v>
      </c>
      <c r="E46" s="49">
        <f t="shared" si="36"/>
        <v>9625</v>
      </c>
      <c r="F46" s="49">
        <f t="shared" si="36"/>
        <v>9625</v>
      </c>
      <c r="G46" s="49">
        <f t="shared" si="36"/>
        <v>9625</v>
      </c>
      <c r="H46" s="49">
        <f t="shared" si="36"/>
        <v>9625</v>
      </c>
      <c r="I46" s="49">
        <f t="shared" si="36"/>
        <v>9625</v>
      </c>
      <c r="J46" s="49">
        <f t="shared" si="36"/>
        <v>9625</v>
      </c>
      <c r="K46" s="49">
        <f t="shared" si="36"/>
        <v>9625</v>
      </c>
      <c r="L46" s="49">
        <f t="shared" si="36"/>
        <v>9625</v>
      </c>
      <c r="M46" s="49">
        <f t="shared" si="36"/>
        <v>9625</v>
      </c>
      <c r="N46" s="49">
        <f t="shared" si="36"/>
        <v>9625</v>
      </c>
      <c r="O46" s="49">
        <f t="shared" si="36"/>
        <v>9625</v>
      </c>
      <c r="P46" s="49">
        <f t="shared" si="36"/>
        <v>9625</v>
      </c>
      <c r="Q46" s="49">
        <f t="shared" si="36"/>
        <v>9625</v>
      </c>
      <c r="R46" s="49">
        <f t="shared" si="36"/>
        <v>9625</v>
      </c>
      <c r="S46" s="49">
        <f t="shared" si="36"/>
        <v>9625</v>
      </c>
      <c r="T46" s="49">
        <f t="shared" si="36"/>
        <v>9625</v>
      </c>
      <c r="U46" s="49">
        <f t="shared" si="36"/>
        <v>9625</v>
      </c>
      <c r="V46" s="49">
        <f t="shared" si="36"/>
        <v>9625</v>
      </c>
      <c r="W46" s="49">
        <f t="shared" si="36"/>
        <v>0</v>
      </c>
      <c r="X46" s="49">
        <f t="shared" si="36"/>
        <v>0</v>
      </c>
      <c r="Y46" s="49">
        <f t="shared" si="36"/>
        <v>0</v>
      </c>
      <c r="Z46" s="49">
        <f t="shared" si="36"/>
        <v>0</v>
      </c>
      <c r="AA46" s="49">
        <f t="shared" si="36"/>
        <v>0</v>
      </c>
      <c r="AB46" s="49">
        <f t="shared" si="36"/>
        <v>0</v>
      </c>
      <c r="AC46" s="49">
        <f t="shared" si="36"/>
        <v>0</v>
      </c>
      <c r="AD46" s="49">
        <f t="shared" si="36"/>
        <v>0</v>
      </c>
      <c r="AE46" s="49">
        <f t="shared" si="36"/>
        <v>0</v>
      </c>
      <c r="AF46" s="49">
        <f t="shared" si="36"/>
        <v>0</v>
      </c>
      <c r="AH46" s="3"/>
      <c r="AI46" s="4"/>
      <c r="AJ46" s="4"/>
      <c r="AK46" s="3"/>
      <c r="AL46" s="3"/>
      <c r="AM46" s="3"/>
      <c r="AN46" s="3"/>
      <c r="AO46" s="3"/>
      <c r="AP46" s="3"/>
    </row>
    <row r="47" spans="1:42" s="6" customFormat="1">
      <c r="A47" s="6" t="s">
        <v>115</v>
      </c>
      <c r="B47" s="21"/>
      <c r="C47" s="49">
        <f>E4</f>
        <v>0</v>
      </c>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H47" s="3"/>
      <c r="AI47" s="4"/>
      <c r="AJ47" s="4"/>
      <c r="AK47" s="3"/>
      <c r="AL47" s="3"/>
      <c r="AM47" s="3"/>
      <c r="AN47" s="3"/>
      <c r="AO47" s="3"/>
      <c r="AP47" s="3"/>
    </row>
    <row r="48" spans="1:42" s="6" customFormat="1" ht="12">
      <c r="A48" s="21" t="s">
        <v>6</v>
      </c>
      <c r="B48" s="21"/>
      <c r="C48" s="28">
        <f>SUM(C46:C47)</f>
        <v>9625</v>
      </c>
      <c r="D48" s="28">
        <f t="shared" ref="D48:AF48" si="37">SUM(D46:D47)</f>
        <v>9625</v>
      </c>
      <c r="E48" s="28">
        <f t="shared" si="37"/>
        <v>9625</v>
      </c>
      <c r="F48" s="28">
        <f t="shared" si="37"/>
        <v>9625</v>
      </c>
      <c r="G48" s="28">
        <f t="shared" si="37"/>
        <v>9625</v>
      </c>
      <c r="H48" s="28">
        <f t="shared" si="37"/>
        <v>9625</v>
      </c>
      <c r="I48" s="28">
        <f t="shared" si="37"/>
        <v>9625</v>
      </c>
      <c r="J48" s="28">
        <f t="shared" si="37"/>
        <v>9625</v>
      </c>
      <c r="K48" s="28">
        <f t="shared" si="37"/>
        <v>9625</v>
      </c>
      <c r="L48" s="28">
        <f t="shared" si="37"/>
        <v>9625</v>
      </c>
      <c r="M48" s="28">
        <f t="shared" si="37"/>
        <v>9625</v>
      </c>
      <c r="N48" s="28">
        <f t="shared" si="37"/>
        <v>9625</v>
      </c>
      <c r="O48" s="28">
        <f t="shared" si="37"/>
        <v>9625</v>
      </c>
      <c r="P48" s="28">
        <f t="shared" si="37"/>
        <v>9625</v>
      </c>
      <c r="Q48" s="28">
        <f t="shared" si="37"/>
        <v>9625</v>
      </c>
      <c r="R48" s="28">
        <f t="shared" si="37"/>
        <v>9625</v>
      </c>
      <c r="S48" s="28">
        <f t="shared" si="37"/>
        <v>9625</v>
      </c>
      <c r="T48" s="28">
        <f t="shared" si="37"/>
        <v>9625</v>
      </c>
      <c r="U48" s="28">
        <f t="shared" si="37"/>
        <v>9625</v>
      </c>
      <c r="V48" s="28">
        <f t="shared" si="37"/>
        <v>9625</v>
      </c>
      <c r="W48" s="28">
        <f t="shared" si="37"/>
        <v>0</v>
      </c>
      <c r="X48" s="28">
        <f t="shared" si="37"/>
        <v>0</v>
      </c>
      <c r="Y48" s="28">
        <f t="shared" si="37"/>
        <v>0</v>
      </c>
      <c r="Z48" s="28">
        <f t="shared" si="37"/>
        <v>0</v>
      </c>
      <c r="AA48" s="28">
        <f t="shared" si="37"/>
        <v>0</v>
      </c>
      <c r="AB48" s="28">
        <f t="shared" si="37"/>
        <v>0</v>
      </c>
      <c r="AC48" s="28">
        <f t="shared" si="37"/>
        <v>0</v>
      </c>
      <c r="AD48" s="28">
        <f t="shared" si="37"/>
        <v>0</v>
      </c>
      <c r="AE48" s="28">
        <f t="shared" si="37"/>
        <v>0</v>
      </c>
      <c r="AF48" s="28">
        <f t="shared" si="37"/>
        <v>0</v>
      </c>
      <c r="AG48" s="20"/>
      <c r="AK48" s="29"/>
    </row>
    <row r="49" spans="1:37" s="6" customFormat="1" ht="12">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K49" s="29"/>
    </row>
    <row r="50" spans="1:37" s="6" customFormat="1" ht="12">
      <c r="A50" s="5"/>
      <c r="B50" s="21"/>
    </row>
    <row r="51" spans="1:37" s="21" customFormat="1" ht="12">
      <c r="A51" s="21" t="s">
        <v>117</v>
      </c>
      <c r="C51" s="65">
        <f>SUM(C52:C56)</f>
        <v>25750</v>
      </c>
      <c r="D51" s="65">
        <f t="shared" ref="D51:AF51" si="38">SUM(D52:D56)</f>
        <v>25750</v>
      </c>
      <c r="E51" s="65">
        <f t="shared" si="38"/>
        <v>25750</v>
      </c>
      <c r="F51" s="65">
        <f t="shared" si="38"/>
        <v>25750</v>
      </c>
      <c r="G51" s="65">
        <f t="shared" si="38"/>
        <v>71250</v>
      </c>
      <c r="H51" s="65">
        <f t="shared" si="38"/>
        <v>71250</v>
      </c>
      <c r="I51" s="65">
        <f t="shared" si="38"/>
        <v>71250</v>
      </c>
      <c r="J51" s="65">
        <f t="shared" si="38"/>
        <v>71250</v>
      </c>
      <c r="K51" s="65">
        <f t="shared" si="38"/>
        <v>71250</v>
      </c>
      <c r="L51" s="65">
        <f t="shared" si="38"/>
        <v>71250</v>
      </c>
      <c r="M51" s="65">
        <f t="shared" si="38"/>
        <v>71250</v>
      </c>
      <c r="N51" s="65">
        <f t="shared" si="38"/>
        <v>71250</v>
      </c>
      <c r="O51" s="65">
        <f t="shared" si="38"/>
        <v>71250</v>
      </c>
      <c r="P51" s="65">
        <f t="shared" si="38"/>
        <v>71250</v>
      </c>
      <c r="Q51" s="65">
        <f t="shared" si="38"/>
        <v>71250</v>
      </c>
      <c r="R51" s="65">
        <f t="shared" si="38"/>
        <v>71250</v>
      </c>
      <c r="S51" s="65">
        <f t="shared" si="38"/>
        <v>71250</v>
      </c>
      <c r="T51" s="65">
        <f t="shared" si="38"/>
        <v>71250</v>
      </c>
      <c r="U51" s="65">
        <f t="shared" si="38"/>
        <v>71250</v>
      </c>
      <c r="V51" s="65">
        <f t="shared" si="38"/>
        <v>71250</v>
      </c>
      <c r="W51" s="65">
        <f t="shared" si="38"/>
        <v>70000</v>
      </c>
      <c r="X51" s="65">
        <f t="shared" si="38"/>
        <v>70000</v>
      </c>
      <c r="Y51" s="65">
        <f t="shared" si="38"/>
        <v>70000</v>
      </c>
      <c r="Z51" s="65">
        <f t="shared" si="38"/>
        <v>70000</v>
      </c>
      <c r="AA51" s="65">
        <f t="shared" si="38"/>
        <v>70000</v>
      </c>
      <c r="AB51" s="65">
        <f t="shared" si="38"/>
        <v>70000</v>
      </c>
      <c r="AC51" s="65">
        <f t="shared" si="38"/>
        <v>70000</v>
      </c>
      <c r="AD51" s="65">
        <f t="shared" si="38"/>
        <v>70000</v>
      </c>
      <c r="AE51" s="65">
        <f t="shared" si="38"/>
        <v>70000</v>
      </c>
      <c r="AF51" s="65">
        <f t="shared" si="38"/>
        <v>70000</v>
      </c>
    </row>
    <row r="52" spans="1:37" s="6" customFormat="1" ht="12">
      <c r="A52" s="7" t="s">
        <v>78</v>
      </c>
      <c r="B52" s="21"/>
      <c r="C52" s="49">
        <f t="shared" ref="C52:AF52" si="39">ROUNDUP(C23,-3)</f>
        <v>1000</v>
      </c>
      <c r="D52" s="49">
        <f t="shared" si="39"/>
        <v>1000</v>
      </c>
      <c r="E52" s="49">
        <f t="shared" si="39"/>
        <v>1000</v>
      </c>
      <c r="F52" s="49">
        <f t="shared" si="39"/>
        <v>1000</v>
      </c>
      <c r="G52" s="49">
        <f t="shared" si="39"/>
        <v>1000</v>
      </c>
      <c r="H52" s="49">
        <f t="shared" si="39"/>
        <v>1000</v>
      </c>
      <c r="I52" s="49">
        <f t="shared" si="39"/>
        <v>1000</v>
      </c>
      <c r="J52" s="49">
        <f t="shared" si="39"/>
        <v>1000</v>
      </c>
      <c r="K52" s="49">
        <f t="shared" si="39"/>
        <v>1000</v>
      </c>
      <c r="L52" s="49">
        <f t="shared" si="39"/>
        <v>1000</v>
      </c>
      <c r="M52" s="49">
        <f t="shared" si="39"/>
        <v>1000</v>
      </c>
      <c r="N52" s="49">
        <f t="shared" si="39"/>
        <v>1000</v>
      </c>
      <c r="O52" s="49">
        <f t="shared" si="39"/>
        <v>1000</v>
      </c>
      <c r="P52" s="49">
        <f t="shared" si="39"/>
        <v>1000</v>
      </c>
      <c r="Q52" s="49">
        <f t="shared" si="39"/>
        <v>1000</v>
      </c>
      <c r="R52" s="49">
        <f t="shared" si="39"/>
        <v>1000</v>
      </c>
      <c r="S52" s="49">
        <f t="shared" si="39"/>
        <v>1000</v>
      </c>
      <c r="T52" s="49">
        <f t="shared" si="39"/>
        <v>1000</v>
      </c>
      <c r="U52" s="49">
        <f t="shared" si="39"/>
        <v>1000</v>
      </c>
      <c r="V52" s="49">
        <f t="shared" si="39"/>
        <v>1000</v>
      </c>
      <c r="W52" s="49">
        <f t="shared" si="39"/>
        <v>0</v>
      </c>
      <c r="X52" s="49">
        <f t="shared" si="39"/>
        <v>0</v>
      </c>
      <c r="Y52" s="49">
        <f t="shared" si="39"/>
        <v>0</v>
      </c>
      <c r="Z52" s="49">
        <f t="shared" si="39"/>
        <v>0</v>
      </c>
      <c r="AA52" s="49">
        <f t="shared" si="39"/>
        <v>0</v>
      </c>
      <c r="AB52" s="49">
        <f t="shared" si="39"/>
        <v>0</v>
      </c>
      <c r="AC52" s="49">
        <f t="shared" si="39"/>
        <v>0</v>
      </c>
      <c r="AD52" s="49">
        <f t="shared" si="39"/>
        <v>0</v>
      </c>
      <c r="AE52" s="49">
        <f t="shared" si="39"/>
        <v>0</v>
      </c>
      <c r="AF52" s="49">
        <f t="shared" si="39"/>
        <v>0</v>
      </c>
    </row>
    <row r="53" spans="1:37" s="6" customFormat="1" ht="12">
      <c r="A53" s="7" t="s">
        <v>80</v>
      </c>
      <c r="B53" s="21"/>
      <c r="C53" s="49">
        <f t="shared" ref="C53:AF53" si="40">C23*0.5</f>
        <v>250</v>
      </c>
      <c r="D53" s="49">
        <f t="shared" si="40"/>
        <v>250</v>
      </c>
      <c r="E53" s="49">
        <f t="shared" si="40"/>
        <v>250</v>
      </c>
      <c r="F53" s="49">
        <f t="shared" si="40"/>
        <v>250</v>
      </c>
      <c r="G53" s="49">
        <f t="shared" si="40"/>
        <v>250</v>
      </c>
      <c r="H53" s="49">
        <f t="shared" si="40"/>
        <v>250</v>
      </c>
      <c r="I53" s="49">
        <f t="shared" si="40"/>
        <v>250</v>
      </c>
      <c r="J53" s="49">
        <f t="shared" si="40"/>
        <v>250</v>
      </c>
      <c r="K53" s="49">
        <f t="shared" si="40"/>
        <v>250</v>
      </c>
      <c r="L53" s="49">
        <f t="shared" si="40"/>
        <v>250</v>
      </c>
      <c r="M53" s="49">
        <f t="shared" si="40"/>
        <v>250</v>
      </c>
      <c r="N53" s="49">
        <f t="shared" si="40"/>
        <v>250</v>
      </c>
      <c r="O53" s="49">
        <f t="shared" si="40"/>
        <v>250</v>
      </c>
      <c r="P53" s="49">
        <f t="shared" si="40"/>
        <v>250</v>
      </c>
      <c r="Q53" s="49">
        <f t="shared" si="40"/>
        <v>250</v>
      </c>
      <c r="R53" s="49">
        <f t="shared" si="40"/>
        <v>250</v>
      </c>
      <c r="S53" s="49">
        <f t="shared" si="40"/>
        <v>250</v>
      </c>
      <c r="T53" s="49">
        <f t="shared" si="40"/>
        <v>250</v>
      </c>
      <c r="U53" s="49">
        <f t="shared" si="40"/>
        <v>250</v>
      </c>
      <c r="V53" s="49">
        <f t="shared" si="40"/>
        <v>250</v>
      </c>
      <c r="W53" s="49">
        <f t="shared" si="40"/>
        <v>0</v>
      </c>
      <c r="X53" s="49">
        <f t="shared" si="40"/>
        <v>0</v>
      </c>
      <c r="Y53" s="49">
        <f t="shared" si="40"/>
        <v>0</v>
      </c>
      <c r="Z53" s="49">
        <f t="shared" si="40"/>
        <v>0</v>
      </c>
      <c r="AA53" s="49">
        <f t="shared" si="40"/>
        <v>0</v>
      </c>
      <c r="AB53" s="49">
        <f t="shared" si="40"/>
        <v>0</v>
      </c>
      <c r="AC53" s="49">
        <f t="shared" si="40"/>
        <v>0</v>
      </c>
      <c r="AD53" s="49">
        <f t="shared" si="40"/>
        <v>0</v>
      </c>
      <c r="AE53" s="49">
        <f t="shared" si="40"/>
        <v>0</v>
      </c>
      <c r="AF53" s="49">
        <f t="shared" si="40"/>
        <v>0</v>
      </c>
    </row>
    <row r="54" spans="1:37" s="6" customFormat="1" ht="12">
      <c r="A54" s="7" t="s">
        <v>81</v>
      </c>
      <c r="B54" s="21"/>
      <c r="C54" s="49">
        <f t="shared" ref="C54:AF54" si="41">IF(C43&gt;$B$17-1,$B$12,0)</f>
        <v>0</v>
      </c>
      <c r="D54" s="49">
        <f t="shared" si="41"/>
        <v>0</v>
      </c>
      <c r="E54" s="49">
        <f t="shared" si="41"/>
        <v>0</v>
      </c>
      <c r="F54" s="49">
        <f t="shared" si="41"/>
        <v>0</v>
      </c>
      <c r="G54" s="49">
        <f t="shared" si="41"/>
        <v>60000</v>
      </c>
      <c r="H54" s="49">
        <f t="shared" si="41"/>
        <v>60000</v>
      </c>
      <c r="I54" s="49">
        <f t="shared" si="41"/>
        <v>60000</v>
      </c>
      <c r="J54" s="49">
        <f t="shared" si="41"/>
        <v>60000</v>
      </c>
      <c r="K54" s="49">
        <f t="shared" si="41"/>
        <v>60000</v>
      </c>
      <c r="L54" s="49">
        <f t="shared" si="41"/>
        <v>60000</v>
      </c>
      <c r="M54" s="49">
        <f t="shared" si="41"/>
        <v>60000</v>
      </c>
      <c r="N54" s="49">
        <f t="shared" si="41"/>
        <v>60000</v>
      </c>
      <c r="O54" s="49">
        <f t="shared" si="41"/>
        <v>60000</v>
      </c>
      <c r="P54" s="49">
        <f t="shared" si="41"/>
        <v>60000</v>
      </c>
      <c r="Q54" s="49">
        <f t="shared" si="41"/>
        <v>60000</v>
      </c>
      <c r="R54" s="49">
        <f t="shared" si="41"/>
        <v>60000</v>
      </c>
      <c r="S54" s="49">
        <f t="shared" si="41"/>
        <v>60000</v>
      </c>
      <c r="T54" s="49">
        <f t="shared" si="41"/>
        <v>60000</v>
      </c>
      <c r="U54" s="49">
        <f t="shared" si="41"/>
        <v>60000</v>
      </c>
      <c r="V54" s="49">
        <f t="shared" si="41"/>
        <v>60000</v>
      </c>
      <c r="W54" s="49">
        <f t="shared" si="41"/>
        <v>60000</v>
      </c>
      <c r="X54" s="49">
        <f t="shared" si="41"/>
        <v>60000</v>
      </c>
      <c r="Y54" s="49">
        <f t="shared" si="41"/>
        <v>60000</v>
      </c>
      <c r="Z54" s="49">
        <f t="shared" si="41"/>
        <v>60000</v>
      </c>
      <c r="AA54" s="49">
        <f t="shared" si="41"/>
        <v>60000</v>
      </c>
      <c r="AB54" s="49">
        <f t="shared" si="41"/>
        <v>60000</v>
      </c>
      <c r="AC54" s="49">
        <f t="shared" si="41"/>
        <v>60000</v>
      </c>
      <c r="AD54" s="49">
        <f t="shared" si="41"/>
        <v>60000</v>
      </c>
      <c r="AE54" s="49">
        <f t="shared" si="41"/>
        <v>60000</v>
      </c>
      <c r="AF54" s="49">
        <f t="shared" si="41"/>
        <v>60000</v>
      </c>
    </row>
    <row r="55" spans="1:37" s="6" customFormat="1" ht="12">
      <c r="A55" s="7" t="s">
        <v>113</v>
      </c>
      <c r="B55" s="21"/>
      <c r="C55" s="49">
        <f t="shared" ref="C55:AF55" si="42">IF(C43&lt;$B$17,$B$16*C33,0)</f>
        <v>14500</v>
      </c>
      <c r="D55" s="49">
        <f t="shared" si="42"/>
        <v>14500</v>
      </c>
      <c r="E55" s="49">
        <f t="shared" si="42"/>
        <v>14500</v>
      </c>
      <c r="F55" s="49">
        <f t="shared" si="42"/>
        <v>14500</v>
      </c>
      <c r="G55" s="49">
        <f t="shared" si="42"/>
        <v>0</v>
      </c>
      <c r="H55" s="49">
        <f t="shared" si="42"/>
        <v>0</v>
      </c>
      <c r="I55" s="49">
        <f t="shared" si="42"/>
        <v>0</v>
      </c>
      <c r="J55" s="49">
        <f t="shared" si="42"/>
        <v>0</v>
      </c>
      <c r="K55" s="49">
        <f t="shared" si="42"/>
        <v>0</v>
      </c>
      <c r="L55" s="49">
        <f t="shared" si="42"/>
        <v>0</v>
      </c>
      <c r="M55" s="49">
        <f t="shared" si="42"/>
        <v>0</v>
      </c>
      <c r="N55" s="49">
        <f t="shared" si="42"/>
        <v>0</v>
      </c>
      <c r="O55" s="49">
        <f t="shared" si="42"/>
        <v>0</v>
      </c>
      <c r="P55" s="49">
        <f t="shared" si="42"/>
        <v>0</v>
      </c>
      <c r="Q55" s="49">
        <f t="shared" si="42"/>
        <v>0</v>
      </c>
      <c r="R55" s="49">
        <f t="shared" si="42"/>
        <v>0</v>
      </c>
      <c r="S55" s="49">
        <f t="shared" si="42"/>
        <v>0</v>
      </c>
      <c r="T55" s="49">
        <f t="shared" si="42"/>
        <v>0</v>
      </c>
      <c r="U55" s="49">
        <f t="shared" si="42"/>
        <v>0</v>
      </c>
      <c r="V55" s="49">
        <f t="shared" si="42"/>
        <v>0</v>
      </c>
      <c r="W55" s="49">
        <f t="shared" si="42"/>
        <v>0</v>
      </c>
      <c r="X55" s="49">
        <f t="shared" si="42"/>
        <v>0</v>
      </c>
      <c r="Y55" s="49">
        <f t="shared" si="42"/>
        <v>0</v>
      </c>
      <c r="Z55" s="49">
        <f t="shared" si="42"/>
        <v>0</v>
      </c>
      <c r="AA55" s="49">
        <f t="shared" si="42"/>
        <v>0</v>
      </c>
      <c r="AB55" s="49">
        <f t="shared" si="42"/>
        <v>0</v>
      </c>
      <c r="AC55" s="49">
        <f t="shared" si="42"/>
        <v>0</v>
      </c>
      <c r="AD55" s="49">
        <f t="shared" si="42"/>
        <v>0</v>
      </c>
      <c r="AE55" s="49">
        <f t="shared" si="42"/>
        <v>0</v>
      </c>
      <c r="AF55" s="49">
        <f t="shared" si="42"/>
        <v>0</v>
      </c>
    </row>
    <row r="56" spans="1:37" s="6" customFormat="1" ht="12">
      <c r="A56" s="7" t="s">
        <v>93</v>
      </c>
      <c r="B56" s="21"/>
      <c r="C56" s="49">
        <f t="shared" ref="C56:AF56" si="43">$B$13</f>
        <v>10000</v>
      </c>
      <c r="D56" s="49">
        <f t="shared" si="43"/>
        <v>10000</v>
      </c>
      <c r="E56" s="49">
        <f t="shared" si="43"/>
        <v>10000</v>
      </c>
      <c r="F56" s="49">
        <f t="shared" si="43"/>
        <v>10000</v>
      </c>
      <c r="G56" s="49">
        <f t="shared" si="43"/>
        <v>10000</v>
      </c>
      <c r="H56" s="49">
        <f t="shared" si="43"/>
        <v>10000</v>
      </c>
      <c r="I56" s="49">
        <f t="shared" si="43"/>
        <v>10000</v>
      </c>
      <c r="J56" s="49">
        <f t="shared" si="43"/>
        <v>10000</v>
      </c>
      <c r="K56" s="49">
        <f t="shared" si="43"/>
        <v>10000</v>
      </c>
      <c r="L56" s="49">
        <f t="shared" si="43"/>
        <v>10000</v>
      </c>
      <c r="M56" s="49">
        <f t="shared" si="43"/>
        <v>10000</v>
      </c>
      <c r="N56" s="49">
        <f t="shared" si="43"/>
        <v>10000</v>
      </c>
      <c r="O56" s="49">
        <f t="shared" si="43"/>
        <v>10000</v>
      </c>
      <c r="P56" s="49">
        <f t="shared" si="43"/>
        <v>10000</v>
      </c>
      <c r="Q56" s="49">
        <f t="shared" si="43"/>
        <v>10000</v>
      </c>
      <c r="R56" s="49">
        <f t="shared" si="43"/>
        <v>10000</v>
      </c>
      <c r="S56" s="49">
        <f t="shared" si="43"/>
        <v>10000</v>
      </c>
      <c r="T56" s="49">
        <f t="shared" si="43"/>
        <v>10000</v>
      </c>
      <c r="U56" s="49">
        <f t="shared" si="43"/>
        <v>10000</v>
      </c>
      <c r="V56" s="49">
        <f t="shared" si="43"/>
        <v>10000</v>
      </c>
      <c r="W56" s="49">
        <f t="shared" si="43"/>
        <v>10000</v>
      </c>
      <c r="X56" s="49">
        <f t="shared" si="43"/>
        <v>10000</v>
      </c>
      <c r="Y56" s="49">
        <f t="shared" si="43"/>
        <v>10000</v>
      </c>
      <c r="Z56" s="49">
        <f t="shared" si="43"/>
        <v>10000</v>
      </c>
      <c r="AA56" s="49">
        <f t="shared" si="43"/>
        <v>10000</v>
      </c>
      <c r="AB56" s="49">
        <f t="shared" si="43"/>
        <v>10000</v>
      </c>
      <c r="AC56" s="49">
        <f t="shared" si="43"/>
        <v>10000</v>
      </c>
      <c r="AD56" s="49">
        <f t="shared" si="43"/>
        <v>10000</v>
      </c>
      <c r="AE56" s="49">
        <f t="shared" si="43"/>
        <v>10000</v>
      </c>
      <c r="AF56" s="49">
        <f t="shared" si="43"/>
        <v>10000</v>
      </c>
    </row>
    <row r="57" spans="1:37" s="6" customFormat="1" ht="12">
      <c r="A57" s="7"/>
      <c r="B57" s="21"/>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H57" s="11"/>
    </row>
    <row r="58" spans="1:37" s="21" customFormat="1" ht="12">
      <c r="A58" s="5" t="s">
        <v>8</v>
      </c>
      <c r="C58" s="28">
        <f t="shared" ref="C58:AF58" si="44">C48-C51</f>
        <v>-16125</v>
      </c>
      <c r="D58" s="28">
        <f t="shared" si="44"/>
        <v>-16125</v>
      </c>
      <c r="E58" s="28">
        <f t="shared" si="44"/>
        <v>-16125</v>
      </c>
      <c r="F58" s="28">
        <f t="shared" si="44"/>
        <v>-16125</v>
      </c>
      <c r="G58" s="28">
        <f t="shared" si="44"/>
        <v>-61625</v>
      </c>
      <c r="H58" s="28">
        <f t="shared" si="44"/>
        <v>-61625</v>
      </c>
      <c r="I58" s="28">
        <f t="shared" si="44"/>
        <v>-61625</v>
      </c>
      <c r="J58" s="28">
        <f t="shared" si="44"/>
        <v>-61625</v>
      </c>
      <c r="K58" s="28">
        <f t="shared" si="44"/>
        <v>-61625</v>
      </c>
      <c r="L58" s="28">
        <f t="shared" si="44"/>
        <v>-61625</v>
      </c>
      <c r="M58" s="28">
        <f t="shared" si="44"/>
        <v>-61625</v>
      </c>
      <c r="N58" s="28">
        <f t="shared" si="44"/>
        <v>-61625</v>
      </c>
      <c r="O58" s="28">
        <f t="shared" si="44"/>
        <v>-61625</v>
      </c>
      <c r="P58" s="28">
        <f t="shared" si="44"/>
        <v>-61625</v>
      </c>
      <c r="Q58" s="28">
        <f t="shared" si="44"/>
        <v>-61625</v>
      </c>
      <c r="R58" s="28">
        <f t="shared" si="44"/>
        <v>-61625</v>
      </c>
      <c r="S58" s="28">
        <f t="shared" si="44"/>
        <v>-61625</v>
      </c>
      <c r="T58" s="28">
        <f t="shared" si="44"/>
        <v>-61625</v>
      </c>
      <c r="U58" s="28">
        <f t="shared" si="44"/>
        <v>-61625</v>
      </c>
      <c r="V58" s="28">
        <f t="shared" si="44"/>
        <v>-61625</v>
      </c>
      <c r="W58" s="28">
        <f t="shared" si="44"/>
        <v>-70000</v>
      </c>
      <c r="X58" s="28">
        <f t="shared" si="44"/>
        <v>-70000</v>
      </c>
      <c r="Y58" s="28">
        <f t="shared" si="44"/>
        <v>-70000</v>
      </c>
      <c r="Z58" s="28">
        <f t="shared" si="44"/>
        <v>-70000</v>
      </c>
      <c r="AA58" s="28">
        <f t="shared" si="44"/>
        <v>-70000</v>
      </c>
      <c r="AB58" s="28">
        <f t="shared" si="44"/>
        <v>-70000</v>
      </c>
      <c r="AC58" s="28">
        <f t="shared" si="44"/>
        <v>-70000</v>
      </c>
      <c r="AD58" s="28">
        <f t="shared" si="44"/>
        <v>-70000</v>
      </c>
      <c r="AE58" s="28">
        <f t="shared" si="44"/>
        <v>-70000</v>
      </c>
      <c r="AF58" s="28">
        <f t="shared" si="44"/>
        <v>-70000</v>
      </c>
    </row>
    <row r="59" spans="1:37" s="6" customFormat="1" ht="12">
      <c r="B59" s="21"/>
    </row>
    <row r="60" spans="1:37" s="21" customFormat="1" ht="12">
      <c r="A60" s="21" t="s">
        <v>116</v>
      </c>
      <c r="C60" s="64">
        <f t="shared" ref="C60:AF60" si="45">IF(C43&lt;$E$5+1,$E$4/$E$5,0)</f>
        <v>0</v>
      </c>
      <c r="D60" s="64">
        <f t="shared" si="45"/>
        <v>0</v>
      </c>
      <c r="E60" s="64">
        <f t="shared" si="45"/>
        <v>0</v>
      </c>
      <c r="F60" s="64">
        <f t="shared" si="45"/>
        <v>0</v>
      </c>
      <c r="G60" s="64">
        <f t="shared" si="45"/>
        <v>0</v>
      </c>
      <c r="H60" s="64">
        <f t="shared" si="45"/>
        <v>0</v>
      </c>
      <c r="I60" s="64">
        <f t="shared" si="45"/>
        <v>0</v>
      </c>
      <c r="J60" s="64">
        <f t="shared" si="45"/>
        <v>0</v>
      </c>
      <c r="K60" s="64">
        <f t="shared" si="45"/>
        <v>0</v>
      </c>
      <c r="L60" s="64">
        <f t="shared" si="45"/>
        <v>0</v>
      </c>
      <c r="M60" s="64">
        <f t="shared" si="45"/>
        <v>0</v>
      </c>
      <c r="N60" s="64">
        <f t="shared" si="45"/>
        <v>0</v>
      </c>
      <c r="O60" s="64">
        <f t="shared" si="45"/>
        <v>0</v>
      </c>
      <c r="P60" s="64">
        <f t="shared" si="45"/>
        <v>0</v>
      </c>
      <c r="Q60" s="64">
        <f t="shared" si="45"/>
        <v>0</v>
      </c>
      <c r="R60" s="64">
        <f t="shared" si="45"/>
        <v>0</v>
      </c>
      <c r="S60" s="64">
        <f t="shared" si="45"/>
        <v>0</v>
      </c>
      <c r="T60" s="64">
        <f t="shared" si="45"/>
        <v>0</v>
      </c>
      <c r="U60" s="64">
        <f t="shared" si="45"/>
        <v>0</v>
      </c>
      <c r="V60" s="64">
        <f t="shared" si="45"/>
        <v>0</v>
      </c>
      <c r="W60" s="64">
        <f t="shared" si="45"/>
        <v>0</v>
      </c>
      <c r="X60" s="64">
        <f t="shared" si="45"/>
        <v>0</v>
      </c>
      <c r="Y60" s="64">
        <f t="shared" si="45"/>
        <v>0</v>
      </c>
      <c r="Z60" s="64">
        <f t="shared" si="45"/>
        <v>0</v>
      </c>
      <c r="AA60" s="64">
        <f t="shared" si="45"/>
        <v>0</v>
      </c>
      <c r="AB60" s="64">
        <f t="shared" si="45"/>
        <v>0</v>
      </c>
      <c r="AC60" s="64">
        <f t="shared" si="45"/>
        <v>0</v>
      </c>
      <c r="AD60" s="64">
        <f t="shared" si="45"/>
        <v>0</v>
      </c>
      <c r="AE60" s="64">
        <f t="shared" si="45"/>
        <v>0</v>
      </c>
      <c r="AF60" s="64">
        <f t="shared" si="45"/>
        <v>0</v>
      </c>
    </row>
    <row r="61" spans="1:37" s="6" customFormat="1" ht="12">
      <c r="A61" s="7"/>
    </row>
    <row r="62" spans="1:37" s="21" customFormat="1" ht="12">
      <c r="A62" s="5" t="s">
        <v>11</v>
      </c>
      <c r="B62" s="66"/>
      <c r="C62" s="28">
        <f t="shared" ref="C62:AF62" si="46">C58-C60</f>
        <v>-16125</v>
      </c>
      <c r="D62" s="28">
        <f t="shared" si="46"/>
        <v>-16125</v>
      </c>
      <c r="E62" s="28">
        <f t="shared" si="46"/>
        <v>-16125</v>
      </c>
      <c r="F62" s="28">
        <f t="shared" si="46"/>
        <v>-16125</v>
      </c>
      <c r="G62" s="28">
        <f t="shared" si="46"/>
        <v>-61625</v>
      </c>
      <c r="H62" s="28">
        <f t="shared" si="46"/>
        <v>-61625</v>
      </c>
      <c r="I62" s="28">
        <f t="shared" si="46"/>
        <v>-61625</v>
      </c>
      <c r="J62" s="28">
        <f t="shared" si="46"/>
        <v>-61625</v>
      </c>
      <c r="K62" s="28">
        <f t="shared" si="46"/>
        <v>-61625</v>
      </c>
      <c r="L62" s="28">
        <f t="shared" si="46"/>
        <v>-61625</v>
      </c>
      <c r="M62" s="28">
        <f t="shared" si="46"/>
        <v>-61625</v>
      </c>
      <c r="N62" s="28">
        <f t="shared" si="46"/>
        <v>-61625</v>
      </c>
      <c r="O62" s="28">
        <f t="shared" si="46"/>
        <v>-61625</v>
      </c>
      <c r="P62" s="28">
        <f t="shared" si="46"/>
        <v>-61625</v>
      </c>
      <c r="Q62" s="28">
        <f t="shared" si="46"/>
        <v>-61625</v>
      </c>
      <c r="R62" s="28">
        <f t="shared" si="46"/>
        <v>-61625</v>
      </c>
      <c r="S62" s="28">
        <f t="shared" si="46"/>
        <v>-61625</v>
      </c>
      <c r="T62" s="28">
        <f t="shared" si="46"/>
        <v>-61625</v>
      </c>
      <c r="U62" s="28">
        <f t="shared" si="46"/>
        <v>-61625</v>
      </c>
      <c r="V62" s="28">
        <f t="shared" si="46"/>
        <v>-61625</v>
      </c>
      <c r="W62" s="28">
        <f t="shared" si="46"/>
        <v>-70000</v>
      </c>
      <c r="X62" s="28">
        <f t="shared" si="46"/>
        <v>-70000</v>
      </c>
      <c r="Y62" s="28">
        <f t="shared" si="46"/>
        <v>-70000</v>
      </c>
      <c r="Z62" s="28">
        <f t="shared" si="46"/>
        <v>-70000</v>
      </c>
      <c r="AA62" s="28">
        <f t="shared" si="46"/>
        <v>-70000</v>
      </c>
      <c r="AB62" s="28">
        <f t="shared" si="46"/>
        <v>-70000</v>
      </c>
      <c r="AC62" s="28">
        <f t="shared" si="46"/>
        <v>-70000</v>
      </c>
      <c r="AD62" s="28">
        <f t="shared" si="46"/>
        <v>-70000</v>
      </c>
      <c r="AE62" s="28">
        <f t="shared" si="46"/>
        <v>-70000</v>
      </c>
      <c r="AF62" s="28">
        <f t="shared" si="46"/>
        <v>-70000</v>
      </c>
    </row>
    <row r="63" spans="1:37" s="6" customFormat="1" ht="12"/>
    <row r="64" spans="1:37" s="21" customFormat="1" ht="12">
      <c r="A64" s="5" t="s">
        <v>127</v>
      </c>
      <c r="B64" s="66"/>
      <c r="C64" s="28">
        <v>0</v>
      </c>
      <c r="D64" s="28">
        <v>0</v>
      </c>
      <c r="E64" s="28">
        <v>0</v>
      </c>
      <c r="F64" s="28">
        <v>0</v>
      </c>
      <c r="G64" s="28">
        <v>0</v>
      </c>
      <c r="H64" s="28">
        <v>0</v>
      </c>
      <c r="I64" s="28">
        <v>0</v>
      </c>
      <c r="J64" s="28">
        <v>0</v>
      </c>
      <c r="K64" s="28">
        <v>0</v>
      </c>
      <c r="L64" s="28">
        <v>0</v>
      </c>
      <c r="M64" s="28">
        <v>0</v>
      </c>
      <c r="N64" s="28">
        <v>0</v>
      </c>
      <c r="O64" s="28">
        <v>0</v>
      </c>
      <c r="P64" s="28">
        <v>0</v>
      </c>
      <c r="Q64" s="28">
        <v>0</v>
      </c>
      <c r="R64" s="28">
        <v>0</v>
      </c>
      <c r="S64" s="28">
        <v>0</v>
      </c>
      <c r="T64" s="28">
        <v>0</v>
      </c>
      <c r="U64" s="28">
        <v>0</v>
      </c>
      <c r="V64" s="28">
        <v>0</v>
      </c>
      <c r="W64" s="28">
        <v>0</v>
      </c>
      <c r="X64" s="28">
        <v>0</v>
      </c>
      <c r="Y64" s="28">
        <v>0</v>
      </c>
      <c r="Z64" s="28">
        <v>0</v>
      </c>
      <c r="AA64" s="28">
        <v>0</v>
      </c>
      <c r="AB64" s="28">
        <v>0</v>
      </c>
      <c r="AC64" s="28">
        <v>0</v>
      </c>
      <c r="AD64" s="28">
        <v>0</v>
      </c>
      <c r="AE64" s="28">
        <v>0</v>
      </c>
      <c r="AF64" s="28">
        <v>0</v>
      </c>
    </row>
    <row r="65" spans="1:35" s="6" customFormat="1" ht="12">
      <c r="A65" s="7"/>
    </row>
    <row r="66" spans="1:35" s="21" customFormat="1" ht="12">
      <c r="A66" s="5" t="s">
        <v>12</v>
      </c>
      <c r="B66" s="66"/>
      <c r="C66" s="28">
        <f>C64+C60+C51</f>
        <v>25750</v>
      </c>
      <c r="D66" s="28">
        <f t="shared" ref="D66:AF66" si="47">D64+D60+D51</f>
        <v>25750</v>
      </c>
      <c r="E66" s="28">
        <f t="shared" si="47"/>
        <v>25750</v>
      </c>
      <c r="F66" s="28">
        <f t="shared" si="47"/>
        <v>25750</v>
      </c>
      <c r="G66" s="28">
        <f t="shared" si="47"/>
        <v>71250</v>
      </c>
      <c r="H66" s="28">
        <f t="shared" si="47"/>
        <v>71250</v>
      </c>
      <c r="I66" s="28">
        <f t="shared" si="47"/>
        <v>71250</v>
      </c>
      <c r="J66" s="28">
        <f t="shared" si="47"/>
        <v>71250</v>
      </c>
      <c r="K66" s="28">
        <f t="shared" si="47"/>
        <v>71250</v>
      </c>
      <c r="L66" s="28">
        <f t="shared" si="47"/>
        <v>71250</v>
      </c>
      <c r="M66" s="28">
        <f t="shared" si="47"/>
        <v>71250</v>
      </c>
      <c r="N66" s="28">
        <f t="shared" si="47"/>
        <v>71250</v>
      </c>
      <c r="O66" s="28">
        <f t="shared" si="47"/>
        <v>71250</v>
      </c>
      <c r="P66" s="28">
        <f t="shared" si="47"/>
        <v>71250</v>
      </c>
      <c r="Q66" s="28">
        <f t="shared" si="47"/>
        <v>71250</v>
      </c>
      <c r="R66" s="28">
        <f t="shared" si="47"/>
        <v>71250</v>
      </c>
      <c r="S66" s="28">
        <f t="shared" si="47"/>
        <v>71250</v>
      </c>
      <c r="T66" s="28">
        <f t="shared" si="47"/>
        <v>71250</v>
      </c>
      <c r="U66" s="28">
        <f t="shared" si="47"/>
        <v>71250</v>
      </c>
      <c r="V66" s="28">
        <f t="shared" si="47"/>
        <v>71250</v>
      </c>
      <c r="W66" s="28">
        <f t="shared" si="47"/>
        <v>70000</v>
      </c>
      <c r="X66" s="28">
        <f t="shared" si="47"/>
        <v>70000</v>
      </c>
      <c r="Y66" s="28">
        <f t="shared" si="47"/>
        <v>70000</v>
      </c>
      <c r="Z66" s="28">
        <f t="shared" si="47"/>
        <v>70000</v>
      </c>
      <c r="AA66" s="28">
        <f t="shared" si="47"/>
        <v>70000</v>
      </c>
      <c r="AB66" s="28">
        <f t="shared" si="47"/>
        <v>70000</v>
      </c>
      <c r="AC66" s="28">
        <f t="shared" si="47"/>
        <v>70000</v>
      </c>
      <c r="AD66" s="28">
        <f t="shared" si="47"/>
        <v>70000</v>
      </c>
      <c r="AE66" s="28">
        <f t="shared" si="47"/>
        <v>70000</v>
      </c>
      <c r="AF66" s="28">
        <f t="shared" si="47"/>
        <v>70000</v>
      </c>
    </row>
    <row r="67" spans="1:35" s="6" customFormat="1" ht="12"/>
    <row r="68" spans="1:35" s="21" customFormat="1" ht="12">
      <c r="A68" s="5" t="s">
        <v>13</v>
      </c>
      <c r="B68" s="66"/>
      <c r="C68" s="28">
        <f t="shared" ref="C68:AF68" si="48">C62+C64</f>
        <v>-16125</v>
      </c>
      <c r="D68" s="28">
        <f t="shared" si="48"/>
        <v>-16125</v>
      </c>
      <c r="E68" s="28">
        <f t="shared" si="48"/>
        <v>-16125</v>
      </c>
      <c r="F68" s="28">
        <f t="shared" si="48"/>
        <v>-16125</v>
      </c>
      <c r="G68" s="28">
        <f t="shared" si="48"/>
        <v>-61625</v>
      </c>
      <c r="H68" s="28">
        <f t="shared" si="48"/>
        <v>-61625</v>
      </c>
      <c r="I68" s="28">
        <f t="shared" si="48"/>
        <v>-61625</v>
      </c>
      <c r="J68" s="28">
        <f t="shared" si="48"/>
        <v>-61625</v>
      </c>
      <c r="K68" s="28">
        <f t="shared" si="48"/>
        <v>-61625</v>
      </c>
      <c r="L68" s="28">
        <f t="shared" si="48"/>
        <v>-61625</v>
      </c>
      <c r="M68" s="28">
        <f t="shared" si="48"/>
        <v>-61625</v>
      </c>
      <c r="N68" s="28">
        <f t="shared" si="48"/>
        <v>-61625</v>
      </c>
      <c r="O68" s="28">
        <f t="shared" si="48"/>
        <v>-61625</v>
      </c>
      <c r="P68" s="28">
        <f t="shared" si="48"/>
        <v>-61625</v>
      </c>
      <c r="Q68" s="28">
        <f t="shared" si="48"/>
        <v>-61625</v>
      </c>
      <c r="R68" s="28">
        <f t="shared" si="48"/>
        <v>-61625</v>
      </c>
      <c r="S68" s="28">
        <f t="shared" si="48"/>
        <v>-61625</v>
      </c>
      <c r="T68" s="28">
        <f t="shared" si="48"/>
        <v>-61625</v>
      </c>
      <c r="U68" s="28">
        <f t="shared" si="48"/>
        <v>-61625</v>
      </c>
      <c r="V68" s="28">
        <f t="shared" si="48"/>
        <v>-61625</v>
      </c>
      <c r="W68" s="28">
        <f t="shared" si="48"/>
        <v>-70000</v>
      </c>
      <c r="X68" s="28">
        <f t="shared" si="48"/>
        <v>-70000</v>
      </c>
      <c r="Y68" s="28">
        <f t="shared" si="48"/>
        <v>-70000</v>
      </c>
      <c r="Z68" s="28">
        <f t="shared" si="48"/>
        <v>-70000</v>
      </c>
      <c r="AA68" s="28">
        <f t="shared" si="48"/>
        <v>-70000</v>
      </c>
      <c r="AB68" s="28">
        <f t="shared" si="48"/>
        <v>-70000</v>
      </c>
      <c r="AC68" s="28">
        <f t="shared" si="48"/>
        <v>-70000</v>
      </c>
      <c r="AD68" s="28">
        <f t="shared" si="48"/>
        <v>-70000</v>
      </c>
      <c r="AE68" s="28">
        <f t="shared" si="48"/>
        <v>-70000</v>
      </c>
      <c r="AF68" s="28">
        <f t="shared" si="48"/>
        <v>-70000</v>
      </c>
    </row>
    <row r="69" spans="1:35" s="6" customFormat="1" ht="12">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row>
    <row r="70" spans="1:35">
      <c r="C70" s="14"/>
      <c r="D70" s="14"/>
      <c r="E70" s="14"/>
      <c r="F70" s="14"/>
      <c r="G70" s="14"/>
      <c r="H70" s="14"/>
      <c r="I70" s="14"/>
      <c r="J70" s="14"/>
      <c r="K70" s="14"/>
      <c r="L70" s="14"/>
      <c r="M70" s="14"/>
      <c r="N70" s="14"/>
      <c r="O70" s="14"/>
      <c r="P70" s="14"/>
      <c r="Q70" s="14"/>
    </row>
    <row r="71" spans="1:35" ht="16">
      <c r="A71" s="32" t="s">
        <v>14</v>
      </c>
    </row>
    <row r="72" spans="1:35">
      <c r="B72" s="3">
        <v>0</v>
      </c>
      <c r="C72" s="3">
        <v>1</v>
      </c>
      <c r="D72" s="3">
        <f t="shared" ref="D72:AF72" si="49">C72+1</f>
        <v>2</v>
      </c>
      <c r="E72" s="3">
        <f t="shared" si="49"/>
        <v>3</v>
      </c>
      <c r="F72" s="3">
        <f t="shared" si="49"/>
        <v>4</v>
      </c>
      <c r="G72" s="3">
        <f t="shared" si="49"/>
        <v>5</v>
      </c>
      <c r="H72" s="3">
        <f t="shared" si="49"/>
        <v>6</v>
      </c>
      <c r="I72" s="3">
        <f t="shared" si="49"/>
        <v>7</v>
      </c>
      <c r="J72" s="3">
        <f t="shared" si="49"/>
        <v>8</v>
      </c>
      <c r="K72" s="3">
        <f t="shared" si="49"/>
        <v>9</v>
      </c>
      <c r="L72" s="3">
        <f t="shared" si="49"/>
        <v>10</v>
      </c>
      <c r="M72" s="3">
        <f t="shared" si="49"/>
        <v>11</v>
      </c>
      <c r="N72" s="3">
        <f t="shared" si="49"/>
        <v>12</v>
      </c>
      <c r="O72" s="3">
        <f t="shared" si="49"/>
        <v>13</v>
      </c>
      <c r="P72" s="3">
        <f t="shared" si="49"/>
        <v>14</v>
      </c>
      <c r="Q72" s="3">
        <f t="shared" si="49"/>
        <v>15</v>
      </c>
      <c r="R72" s="3">
        <f t="shared" si="49"/>
        <v>16</v>
      </c>
      <c r="S72" s="3">
        <f t="shared" si="49"/>
        <v>17</v>
      </c>
      <c r="T72" s="3">
        <f t="shared" si="49"/>
        <v>18</v>
      </c>
      <c r="U72" s="3">
        <f t="shared" si="49"/>
        <v>19</v>
      </c>
      <c r="V72" s="3">
        <f t="shared" si="49"/>
        <v>20</v>
      </c>
      <c r="W72" s="3">
        <f t="shared" si="49"/>
        <v>21</v>
      </c>
      <c r="X72" s="3">
        <f t="shared" si="49"/>
        <v>22</v>
      </c>
      <c r="Y72" s="3">
        <f t="shared" si="49"/>
        <v>23</v>
      </c>
      <c r="Z72" s="3">
        <f t="shared" si="49"/>
        <v>24</v>
      </c>
      <c r="AA72" s="3">
        <f t="shared" si="49"/>
        <v>25</v>
      </c>
      <c r="AB72" s="3">
        <f t="shared" si="49"/>
        <v>26</v>
      </c>
      <c r="AC72" s="3">
        <f t="shared" si="49"/>
        <v>27</v>
      </c>
      <c r="AD72" s="3">
        <f t="shared" si="49"/>
        <v>28</v>
      </c>
      <c r="AE72" s="3">
        <f t="shared" si="49"/>
        <v>29</v>
      </c>
      <c r="AF72" s="3">
        <f t="shared" si="49"/>
        <v>30</v>
      </c>
    </row>
    <row r="73" spans="1:35" ht="14" thickBot="1">
      <c r="B73" s="15">
        <v>46387</v>
      </c>
      <c r="C73" s="15">
        <v>46752</v>
      </c>
      <c r="D73" s="15">
        <f>C73+365</f>
        <v>47117</v>
      </c>
      <c r="E73" s="15">
        <f>D73+366</f>
        <v>47483</v>
      </c>
      <c r="F73" s="15">
        <f>E73+365</f>
        <v>47848</v>
      </c>
      <c r="G73" s="15">
        <f>F73+365</f>
        <v>48213</v>
      </c>
      <c r="H73" s="15">
        <f>G73+366</f>
        <v>48579</v>
      </c>
      <c r="I73" s="15">
        <f>H73+365</f>
        <v>48944</v>
      </c>
      <c r="J73" s="15">
        <f>I73+365</f>
        <v>49309</v>
      </c>
      <c r="K73" s="15">
        <f>J73+365</f>
        <v>49674</v>
      </c>
      <c r="L73" s="15">
        <f>K73+366</f>
        <v>50040</v>
      </c>
      <c r="M73" s="15">
        <f>L73+365</f>
        <v>50405</v>
      </c>
      <c r="N73" s="15">
        <f>M73+365</f>
        <v>50770</v>
      </c>
      <c r="O73" s="15">
        <f>N73+365</f>
        <v>51135</v>
      </c>
      <c r="P73" s="15">
        <f>O73+366</f>
        <v>51501</v>
      </c>
      <c r="Q73" s="15">
        <f>P73+365</f>
        <v>51866</v>
      </c>
      <c r="R73" s="15">
        <f>Q73+365</f>
        <v>52231</v>
      </c>
      <c r="S73" s="15">
        <f>R73+365</f>
        <v>52596</v>
      </c>
      <c r="T73" s="15">
        <f>S73+366</f>
        <v>52962</v>
      </c>
      <c r="U73" s="15">
        <f>T73+365</f>
        <v>53327</v>
      </c>
      <c r="V73" s="15">
        <f>U73+365</f>
        <v>53692</v>
      </c>
      <c r="W73" s="15">
        <f>V73+365</f>
        <v>54057</v>
      </c>
      <c r="X73" s="15">
        <f>W73+366</f>
        <v>54423</v>
      </c>
      <c r="Y73" s="15">
        <f>X73+365</f>
        <v>54788</v>
      </c>
      <c r="Z73" s="15">
        <f>Y73+365</f>
        <v>55153</v>
      </c>
      <c r="AA73" s="15">
        <f>Z73+365</f>
        <v>55518</v>
      </c>
      <c r="AB73" s="15">
        <f>AA73+366</f>
        <v>55884</v>
      </c>
      <c r="AC73" s="15">
        <f>AB73+365</f>
        <v>56249</v>
      </c>
      <c r="AD73" s="15">
        <f>AC73+365</f>
        <v>56614</v>
      </c>
      <c r="AE73" s="15">
        <f>AD73+365</f>
        <v>56979</v>
      </c>
      <c r="AF73" s="15">
        <f>AE73+366</f>
        <v>57345</v>
      </c>
      <c r="AG73" s="15"/>
      <c r="AH73" s="15"/>
      <c r="AI73" s="15"/>
    </row>
    <row r="74" spans="1:35">
      <c r="A74" s="42"/>
      <c r="B74" s="25">
        <v>2026</v>
      </c>
      <c r="C74" s="25">
        <v>2027</v>
      </c>
      <c r="D74" s="25">
        <v>2028</v>
      </c>
      <c r="E74" s="25">
        <v>2029</v>
      </c>
      <c r="F74" s="25">
        <v>2030</v>
      </c>
      <c r="G74" s="25">
        <v>2031</v>
      </c>
      <c r="H74" s="25">
        <v>2032</v>
      </c>
      <c r="I74" s="25">
        <v>2033</v>
      </c>
      <c r="J74" s="25">
        <v>2034</v>
      </c>
      <c r="K74" s="25">
        <v>2035</v>
      </c>
      <c r="L74" s="25">
        <v>2036</v>
      </c>
      <c r="M74" s="25">
        <v>2037</v>
      </c>
      <c r="N74" s="25">
        <v>2038</v>
      </c>
      <c r="O74" s="25">
        <v>2039</v>
      </c>
      <c r="P74" s="25">
        <v>2040</v>
      </c>
      <c r="Q74" s="25">
        <v>2041</v>
      </c>
      <c r="R74" s="25">
        <v>2042</v>
      </c>
      <c r="S74" s="25">
        <v>2043</v>
      </c>
      <c r="T74" s="25">
        <v>2044</v>
      </c>
      <c r="U74" s="25">
        <v>2045</v>
      </c>
      <c r="V74" s="25">
        <v>2046</v>
      </c>
      <c r="W74" s="25">
        <v>2047</v>
      </c>
      <c r="X74" s="25">
        <v>2048</v>
      </c>
      <c r="Y74" s="25">
        <v>2049</v>
      </c>
      <c r="Z74" s="25">
        <v>2050</v>
      </c>
      <c r="AA74" s="25">
        <v>2051</v>
      </c>
      <c r="AB74" s="25">
        <v>2052</v>
      </c>
      <c r="AC74" s="25">
        <v>2053</v>
      </c>
      <c r="AD74" s="25">
        <v>2054</v>
      </c>
      <c r="AE74" s="25">
        <v>2055</v>
      </c>
      <c r="AF74" s="25">
        <v>2056</v>
      </c>
    </row>
    <row r="75" spans="1:35" s="69" customFormat="1" ht="12">
      <c r="A75" s="67" t="s">
        <v>15</v>
      </c>
      <c r="B75" s="68">
        <v>0</v>
      </c>
      <c r="C75" s="68">
        <f t="shared" ref="C75:AF75" si="50">C58</f>
        <v>-16125</v>
      </c>
      <c r="D75" s="68">
        <f t="shared" si="50"/>
        <v>-16125</v>
      </c>
      <c r="E75" s="68">
        <f t="shared" si="50"/>
        <v>-16125</v>
      </c>
      <c r="F75" s="68">
        <f t="shared" si="50"/>
        <v>-16125</v>
      </c>
      <c r="G75" s="68">
        <f t="shared" si="50"/>
        <v>-61625</v>
      </c>
      <c r="H75" s="68">
        <f t="shared" si="50"/>
        <v>-61625</v>
      </c>
      <c r="I75" s="68">
        <f t="shared" si="50"/>
        <v>-61625</v>
      </c>
      <c r="J75" s="68">
        <f t="shared" si="50"/>
        <v>-61625</v>
      </c>
      <c r="K75" s="68">
        <f t="shared" si="50"/>
        <v>-61625</v>
      </c>
      <c r="L75" s="68">
        <f t="shared" si="50"/>
        <v>-61625</v>
      </c>
      <c r="M75" s="68">
        <f t="shared" si="50"/>
        <v>-61625</v>
      </c>
      <c r="N75" s="68">
        <f t="shared" si="50"/>
        <v>-61625</v>
      </c>
      <c r="O75" s="68">
        <f t="shared" si="50"/>
        <v>-61625</v>
      </c>
      <c r="P75" s="68">
        <f t="shared" si="50"/>
        <v>-61625</v>
      </c>
      <c r="Q75" s="68">
        <f t="shared" si="50"/>
        <v>-61625</v>
      </c>
      <c r="R75" s="68">
        <f t="shared" si="50"/>
        <v>-61625</v>
      </c>
      <c r="S75" s="68">
        <f t="shared" si="50"/>
        <v>-61625</v>
      </c>
      <c r="T75" s="68">
        <f t="shared" si="50"/>
        <v>-61625</v>
      </c>
      <c r="U75" s="68">
        <f t="shared" si="50"/>
        <v>-61625</v>
      </c>
      <c r="V75" s="68">
        <f t="shared" si="50"/>
        <v>-61625</v>
      </c>
      <c r="W75" s="68">
        <f t="shared" si="50"/>
        <v>-70000</v>
      </c>
      <c r="X75" s="68">
        <f t="shared" si="50"/>
        <v>-70000</v>
      </c>
      <c r="Y75" s="68">
        <f t="shared" si="50"/>
        <v>-70000</v>
      </c>
      <c r="Z75" s="68">
        <f t="shared" si="50"/>
        <v>-70000</v>
      </c>
      <c r="AA75" s="68">
        <f t="shared" si="50"/>
        <v>-70000</v>
      </c>
      <c r="AB75" s="68">
        <f t="shared" si="50"/>
        <v>-70000</v>
      </c>
      <c r="AC75" s="68">
        <f t="shared" si="50"/>
        <v>-70000</v>
      </c>
      <c r="AD75" s="68">
        <f t="shared" si="50"/>
        <v>-70000</v>
      </c>
      <c r="AE75" s="68">
        <f t="shared" si="50"/>
        <v>-70000</v>
      </c>
      <c r="AF75" s="68">
        <f t="shared" si="50"/>
        <v>-70000</v>
      </c>
    </row>
    <row r="76" spans="1:35" s="69" customFormat="1" ht="12">
      <c r="A76" s="67" t="s">
        <v>16</v>
      </c>
      <c r="B76" s="70">
        <f>-E4</f>
        <v>0</v>
      </c>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row>
    <row r="77" spans="1:35" s="69" customFormat="1" ht="12">
      <c r="A77" s="71" t="s">
        <v>18</v>
      </c>
      <c r="B77" s="70">
        <f>B15</f>
        <v>100000</v>
      </c>
      <c r="C77" s="72">
        <f t="shared" ref="C77:AF77" si="51">$E$11*C26</f>
        <v>2000</v>
      </c>
      <c r="D77" s="72">
        <f t="shared" si="51"/>
        <v>0</v>
      </c>
      <c r="E77" s="72">
        <f t="shared" si="51"/>
        <v>0</v>
      </c>
      <c r="F77" s="72">
        <f t="shared" si="51"/>
        <v>0</v>
      </c>
      <c r="G77" s="72">
        <f t="shared" si="51"/>
        <v>0</v>
      </c>
      <c r="H77" s="72">
        <f t="shared" si="51"/>
        <v>0</v>
      </c>
      <c r="I77" s="72">
        <f t="shared" si="51"/>
        <v>0</v>
      </c>
      <c r="J77" s="72">
        <f t="shared" si="51"/>
        <v>0</v>
      </c>
      <c r="K77" s="72">
        <f t="shared" si="51"/>
        <v>0</v>
      </c>
      <c r="L77" s="72">
        <f t="shared" si="51"/>
        <v>0</v>
      </c>
      <c r="M77" s="72">
        <f t="shared" si="51"/>
        <v>0</v>
      </c>
      <c r="N77" s="72">
        <f t="shared" si="51"/>
        <v>0</v>
      </c>
      <c r="O77" s="72">
        <f t="shared" si="51"/>
        <v>0</v>
      </c>
      <c r="P77" s="72">
        <f t="shared" si="51"/>
        <v>0</v>
      </c>
      <c r="Q77" s="72">
        <f t="shared" si="51"/>
        <v>0</v>
      </c>
      <c r="R77" s="72">
        <f t="shared" si="51"/>
        <v>0</v>
      </c>
      <c r="S77" s="72">
        <f t="shared" si="51"/>
        <v>0</v>
      </c>
      <c r="T77" s="72">
        <f t="shared" si="51"/>
        <v>0</v>
      </c>
      <c r="U77" s="72">
        <f t="shared" si="51"/>
        <v>0</v>
      </c>
      <c r="V77" s="72">
        <f t="shared" si="51"/>
        <v>0</v>
      </c>
      <c r="W77" s="72">
        <f t="shared" si="51"/>
        <v>0</v>
      </c>
      <c r="X77" s="72">
        <f t="shared" si="51"/>
        <v>0</v>
      </c>
      <c r="Y77" s="72">
        <f t="shared" si="51"/>
        <v>0</v>
      </c>
      <c r="Z77" s="72">
        <f t="shared" si="51"/>
        <v>0</v>
      </c>
      <c r="AA77" s="72">
        <f t="shared" si="51"/>
        <v>0</v>
      </c>
      <c r="AB77" s="72">
        <f t="shared" si="51"/>
        <v>0</v>
      </c>
      <c r="AC77" s="72">
        <f t="shared" si="51"/>
        <v>0</v>
      </c>
      <c r="AD77" s="72">
        <f t="shared" si="51"/>
        <v>0</v>
      </c>
      <c r="AE77" s="72">
        <f t="shared" si="51"/>
        <v>0</v>
      </c>
      <c r="AF77" s="72">
        <f t="shared" si="51"/>
        <v>0</v>
      </c>
    </row>
    <row r="78" spans="1:35">
      <c r="A78" s="48"/>
      <c r="B78" s="13"/>
      <c r="C78" s="17"/>
      <c r="D78" s="17"/>
      <c r="E78" s="17"/>
      <c r="F78" s="17"/>
      <c r="G78" s="17"/>
      <c r="H78" s="17"/>
      <c r="I78" s="17"/>
      <c r="J78" s="17"/>
      <c r="K78" s="17"/>
      <c r="L78" s="17"/>
      <c r="M78" s="17"/>
      <c r="N78" s="17"/>
      <c r="O78" s="17"/>
      <c r="P78" s="17"/>
      <c r="Q78" s="17"/>
      <c r="R78" s="17"/>
      <c r="S78" s="17"/>
      <c r="T78" s="17"/>
      <c r="U78" s="17"/>
      <c r="V78" s="13"/>
      <c r="W78" s="17"/>
      <c r="X78" s="17"/>
      <c r="Y78" s="17"/>
      <c r="Z78" s="17"/>
      <c r="AA78" s="17"/>
      <c r="AB78" s="17"/>
      <c r="AC78" s="17"/>
      <c r="AD78" s="17"/>
      <c r="AE78" s="17"/>
      <c r="AF78" s="47"/>
    </row>
    <row r="79" spans="1:35" s="21" customFormat="1" thickBot="1">
      <c r="A79" s="73" t="s">
        <v>21</v>
      </c>
      <c r="B79" s="74">
        <f>SUM(B75:B77)</f>
        <v>100000</v>
      </c>
      <c r="C79" s="74">
        <f>SUM(C75:C77)-C78+B79</f>
        <v>85875</v>
      </c>
      <c r="D79" s="74">
        <f t="shared" ref="D79:AF79" si="52">SUM(D75:D77)+C79</f>
        <v>69750</v>
      </c>
      <c r="E79" s="74">
        <f t="shared" si="52"/>
        <v>53625</v>
      </c>
      <c r="F79" s="74">
        <f t="shared" si="52"/>
        <v>37500</v>
      </c>
      <c r="G79" s="74">
        <f t="shared" si="52"/>
        <v>-24125</v>
      </c>
      <c r="H79" s="74">
        <f t="shared" si="52"/>
        <v>-85750</v>
      </c>
      <c r="I79" s="74">
        <f t="shared" si="52"/>
        <v>-147375</v>
      </c>
      <c r="J79" s="74">
        <f t="shared" si="52"/>
        <v>-209000</v>
      </c>
      <c r="K79" s="74">
        <f t="shared" si="52"/>
        <v>-270625</v>
      </c>
      <c r="L79" s="74">
        <f t="shared" si="52"/>
        <v>-332250</v>
      </c>
      <c r="M79" s="74">
        <f t="shared" si="52"/>
        <v>-393875</v>
      </c>
      <c r="N79" s="74">
        <f t="shared" si="52"/>
        <v>-455500</v>
      </c>
      <c r="O79" s="74">
        <f t="shared" si="52"/>
        <v>-517125</v>
      </c>
      <c r="P79" s="74">
        <f t="shared" si="52"/>
        <v>-578750</v>
      </c>
      <c r="Q79" s="74">
        <f t="shared" si="52"/>
        <v>-640375</v>
      </c>
      <c r="R79" s="74">
        <f t="shared" si="52"/>
        <v>-702000</v>
      </c>
      <c r="S79" s="74">
        <f t="shared" si="52"/>
        <v>-763625</v>
      </c>
      <c r="T79" s="74">
        <f t="shared" si="52"/>
        <v>-825250</v>
      </c>
      <c r="U79" s="74">
        <f t="shared" si="52"/>
        <v>-886875</v>
      </c>
      <c r="V79" s="74">
        <f t="shared" si="52"/>
        <v>-948500</v>
      </c>
      <c r="W79" s="74">
        <f t="shared" si="52"/>
        <v>-1018500</v>
      </c>
      <c r="X79" s="74">
        <f t="shared" si="52"/>
        <v>-1088500</v>
      </c>
      <c r="Y79" s="74">
        <f t="shared" si="52"/>
        <v>-1158500</v>
      </c>
      <c r="Z79" s="74">
        <f t="shared" si="52"/>
        <v>-1228500</v>
      </c>
      <c r="AA79" s="74">
        <f t="shared" si="52"/>
        <v>-1298500</v>
      </c>
      <c r="AB79" s="74">
        <f t="shared" si="52"/>
        <v>-1368500</v>
      </c>
      <c r="AC79" s="74">
        <f t="shared" si="52"/>
        <v>-1438500</v>
      </c>
      <c r="AD79" s="74">
        <f t="shared" si="52"/>
        <v>-1508500</v>
      </c>
      <c r="AE79" s="74">
        <f t="shared" si="52"/>
        <v>-1578500</v>
      </c>
      <c r="AF79" s="74">
        <f t="shared" si="52"/>
        <v>-1648500</v>
      </c>
      <c r="AG79" s="75" t="s">
        <v>22</v>
      </c>
    </row>
    <row r="80" spans="1:35">
      <c r="AF80" s="9">
        <f>SUM(C68:AF68)+SUM(B77:AF77)</f>
        <v>-1648500</v>
      </c>
    </row>
    <row r="82" spans="1:32">
      <c r="B82" s="3">
        <v>1</v>
      </c>
      <c r="C82" s="3">
        <v>2</v>
      </c>
      <c r="D82" s="3">
        <v>3</v>
      </c>
      <c r="E82" s="3">
        <v>4</v>
      </c>
      <c r="F82" s="3">
        <v>5</v>
      </c>
      <c r="G82" s="3">
        <v>6</v>
      </c>
      <c r="H82" s="3">
        <v>7</v>
      </c>
      <c r="I82" s="3">
        <v>8</v>
      </c>
      <c r="J82" s="3">
        <v>9</v>
      </c>
      <c r="K82" s="3">
        <v>10</v>
      </c>
      <c r="L82" s="3">
        <v>11</v>
      </c>
      <c r="M82" s="3">
        <v>12</v>
      </c>
      <c r="N82" s="3">
        <v>13</v>
      </c>
      <c r="O82" s="3">
        <v>14</v>
      </c>
      <c r="P82" s="3">
        <v>15</v>
      </c>
      <c r="Q82" s="3">
        <v>16</v>
      </c>
      <c r="R82" s="3">
        <v>17</v>
      </c>
      <c r="S82" s="3">
        <v>18</v>
      </c>
      <c r="T82" s="3">
        <v>19</v>
      </c>
      <c r="U82" s="3">
        <v>20</v>
      </c>
      <c r="V82" s="3">
        <v>21</v>
      </c>
      <c r="W82" s="3">
        <v>22</v>
      </c>
      <c r="X82" s="3">
        <v>23</v>
      </c>
      <c r="Y82" s="3">
        <v>24</v>
      </c>
      <c r="Z82" s="3">
        <v>25</v>
      </c>
      <c r="AA82" s="3">
        <v>26</v>
      </c>
      <c r="AB82" s="3">
        <v>27</v>
      </c>
      <c r="AC82" s="3">
        <v>28</v>
      </c>
      <c r="AD82" s="3">
        <v>29</v>
      </c>
      <c r="AE82" s="3">
        <v>30</v>
      </c>
      <c r="AF82" s="3">
        <v>31</v>
      </c>
    </row>
    <row r="83" spans="1:32">
      <c r="A83" s="3" t="s">
        <v>97</v>
      </c>
      <c r="B83" s="9">
        <f>B76</f>
        <v>0</v>
      </c>
      <c r="C83" s="44">
        <f>C75</f>
        <v>-16125</v>
      </c>
      <c r="D83" s="44">
        <f t="shared" ref="D83:AF83" si="53">D75</f>
        <v>-16125</v>
      </c>
      <c r="E83" s="44">
        <f t="shared" si="53"/>
        <v>-16125</v>
      </c>
      <c r="F83" s="44">
        <f t="shared" si="53"/>
        <v>-16125</v>
      </c>
      <c r="G83" s="44">
        <f t="shared" si="53"/>
        <v>-61625</v>
      </c>
      <c r="H83" s="44">
        <f t="shared" si="53"/>
        <v>-61625</v>
      </c>
      <c r="I83" s="44">
        <f t="shared" si="53"/>
        <v>-61625</v>
      </c>
      <c r="J83" s="44">
        <f t="shared" si="53"/>
        <v>-61625</v>
      </c>
      <c r="K83" s="44">
        <f t="shared" si="53"/>
        <v>-61625</v>
      </c>
      <c r="L83" s="44">
        <f t="shared" si="53"/>
        <v>-61625</v>
      </c>
      <c r="M83" s="44">
        <f t="shared" si="53"/>
        <v>-61625</v>
      </c>
      <c r="N83" s="44">
        <f t="shared" si="53"/>
        <v>-61625</v>
      </c>
      <c r="O83" s="44">
        <f t="shared" si="53"/>
        <v>-61625</v>
      </c>
      <c r="P83" s="44">
        <f t="shared" si="53"/>
        <v>-61625</v>
      </c>
      <c r="Q83" s="44">
        <f t="shared" si="53"/>
        <v>-61625</v>
      </c>
      <c r="R83" s="44">
        <f t="shared" si="53"/>
        <v>-61625</v>
      </c>
      <c r="S83" s="44">
        <f t="shared" si="53"/>
        <v>-61625</v>
      </c>
      <c r="T83" s="44">
        <f t="shared" si="53"/>
        <v>-61625</v>
      </c>
      <c r="U83" s="44">
        <f t="shared" si="53"/>
        <v>-61625</v>
      </c>
      <c r="V83" s="44">
        <f t="shared" si="53"/>
        <v>-61625</v>
      </c>
      <c r="W83" s="44">
        <f t="shared" si="53"/>
        <v>-70000</v>
      </c>
      <c r="X83" s="44">
        <f t="shared" si="53"/>
        <v>-70000</v>
      </c>
      <c r="Y83" s="44">
        <f t="shared" si="53"/>
        <v>-70000</v>
      </c>
      <c r="Z83" s="44">
        <f t="shared" si="53"/>
        <v>-70000</v>
      </c>
      <c r="AA83" s="44">
        <f t="shared" si="53"/>
        <v>-70000</v>
      </c>
      <c r="AB83" s="44">
        <f t="shared" si="53"/>
        <v>-70000</v>
      </c>
      <c r="AC83" s="44">
        <f t="shared" si="53"/>
        <v>-70000</v>
      </c>
      <c r="AD83" s="44">
        <f t="shared" si="53"/>
        <v>-70000</v>
      </c>
      <c r="AE83" s="44">
        <f t="shared" si="53"/>
        <v>-70000</v>
      </c>
      <c r="AF83" s="44">
        <f t="shared" si="53"/>
        <v>-70000</v>
      </c>
    </row>
    <row r="84" spans="1:32">
      <c r="A84" s="3" t="s">
        <v>98</v>
      </c>
      <c r="B84" s="60" t="e">
        <f>IRR(B83:U83)</f>
        <v>#NUM!</v>
      </c>
    </row>
  </sheetData>
  <conditionalFormatting sqref="B80:AF80">
    <cfRule type="containsText" dxfId="14" priority="2" operator="containsText" text="ok">
      <formula>NOT(ISERROR(SEARCH("ok",B80)))</formula>
    </cfRule>
    <cfRule type="containsText" dxfId="13" priority="3" operator="containsText" text="attention">
      <formula>NOT(ISERROR(SEARCH("attention",B80)))</formula>
    </cfRule>
    <cfRule type="cellIs" dxfId="12" priority="4" operator="equal">
      <formula>"""attention BFR !"""</formula>
    </cfRule>
  </conditionalFormatting>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0A81A-4DA1-4EB1-B755-D27CAEDE782B}">
  <dimension ref="A6:F29"/>
  <sheetViews>
    <sheetView tabSelected="1" topLeftCell="A2" workbookViewId="0">
      <selection activeCell="L22" sqref="L22"/>
    </sheetView>
  </sheetViews>
  <sheetFormatPr baseColWidth="10" defaultRowHeight="15"/>
  <sheetData>
    <row r="6" spans="1:6">
      <c r="A6" s="251" t="s">
        <v>209</v>
      </c>
      <c r="B6" s="251"/>
      <c r="C6" s="251"/>
      <c r="D6" s="251"/>
      <c r="E6" s="251"/>
      <c r="F6" s="251"/>
    </row>
    <row r="7" spans="1:6">
      <c r="A7" s="251"/>
      <c r="B7" s="251"/>
      <c r="C7" s="251"/>
      <c r="D7" s="251"/>
      <c r="E7" s="251"/>
      <c r="F7" s="251"/>
    </row>
    <row r="8" spans="1:6">
      <c r="A8" s="251"/>
      <c r="B8" s="251"/>
      <c r="C8" s="251"/>
      <c r="D8" s="251"/>
      <c r="E8" s="251"/>
      <c r="F8" s="251"/>
    </row>
    <row r="9" spans="1:6">
      <c r="A9" s="251"/>
      <c r="B9" s="251"/>
      <c r="C9" s="251"/>
      <c r="D9" s="251"/>
      <c r="E9" s="251"/>
      <c r="F9" s="251"/>
    </row>
    <row r="10" spans="1:6">
      <c r="A10" s="251"/>
      <c r="B10" s="251"/>
      <c r="C10" s="251"/>
      <c r="D10" s="251"/>
      <c r="E10" s="251"/>
      <c r="F10" s="251"/>
    </row>
    <row r="11" spans="1:6">
      <c r="A11" s="251"/>
      <c r="B11" s="251"/>
      <c r="C11" s="251"/>
      <c r="D11" s="251"/>
      <c r="E11" s="251"/>
      <c r="F11" s="251"/>
    </row>
    <row r="12" spans="1:6">
      <c r="A12" s="251"/>
      <c r="B12" s="251"/>
      <c r="C12" s="251"/>
      <c r="D12" s="251"/>
      <c r="E12" s="251"/>
      <c r="F12" s="251"/>
    </row>
    <row r="13" spans="1:6">
      <c r="A13" s="251"/>
      <c r="B13" s="251"/>
      <c r="C13" s="251"/>
      <c r="D13" s="251"/>
      <c r="E13" s="251"/>
      <c r="F13" s="251"/>
    </row>
    <row r="14" spans="1:6">
      <c r="A14" s="251"/>
      <c r="B14" s="251"/>
      <c r="C14" s="251"/>
      <c r="D14" s="251"/>
      <c r="E14" s="251"/>
      <c r="F14" s="251"/>
    </row>
    <row r="15" spans="1:6">
      <c r="A15" s="251"/>
      <c r="B15" s="251"/>
      <c r="C15" s="251"/>
      <c r="D15" s="251"/>
      <c r="E15" s="251"/>
      <c r="F15" s="251"/>
    </row>
    <row r="16" spans="1:6">
      <c r="A16" s="251"/>
      <c r="B16" s="251"/>
      <c r="C16" s="251"/>
      <c r="D16" s="251"/>
      <c r="E16" s="251"/>
      <c r="F16" s="251"/>
    </row>
    <row r="17" spans="1:6">
      <c r="A17" s="251"/>
      <c r="B17" s="251"/>
      <c r="C17" s="251"/>
      <c r="D17" s="251"/>
      <c r="E17" s="251"/>
      <c r="F17" s="251"/>
    </row>
    <row r="18" spans="1:6">
      <c r="A18" s="251"/>
      <c r="B18" s="251"/>
      <c r="C18" s="251"/>
      <c r="D18" s="251"/>
      <c r="E18" s="251"/>
      <c r="F18" s="251"/>
    </row>
    <row r="19" spans="1:6">
      <c r="A19" s="251"/>
      <c r="B19" s="251"/>
      <c r="C19" s="251"/>
      <c r="D19" s="251"/>
      <c r="E19" s="251"/>
      <c r="F19" s="251"/>
    </row>
    <row r="20" spans="1:6">
      <c r="A20" s="251"/>
      <c r="B20" s="251"/>
      <c r="C20" s="251"/>
      <c r="D20" s="251"/>
      <c r="E20" s="251"/>
      <c r="F20" s="251"/>
    </row>
    <row r="21" spans="1:6">
      <c r="A21" s="251"/>
      <c r="B21" s="251"/>
      <c r="C21" s="251"/>
      <c r="D21" s="251"/>
      <c r="E21" s="251"/>
      <c r="F21" s="251"/>
    </row>
    <row r="22" spans="1:6">
      <c r="A22" s="251"/>
      <c r="B22" s="251"/>
      <c r="C22" s="251"/>
      <c r="D22" s="251"/>
      <c r="E22" s="251"/>
      <c r="F22" s="251"/>
    </row>
    <row r="23" spans="1:6">
      <c r="A23" s="251"/>
      <c r="B23" s="251"/>
      <c r="C23" s="251"/>
      <c r="D23" s="251"/>
      <c r="E23" s="251"/>
      <c r="F23" s="251"/>
    </row>
    <row r="24" spans="1:6">
      <c r="A24" s="251"/>
      <c r="B24" s="251"/>
      <c r="C24" s="251"/>
      <c r="D24" s="251"/>
      <c r="E24" s="251"/>
      <c r="F24" s="251"/>
    </row>
    <row r="25" spans="1:6">
      <c r="A25" s="251"/>
      <c r="B25" s="251"/>
      <c r="C25" s="251"/>
      <c r="D25" s="251"/>
      <c r="E25" s="251"/>
      <c r="F25" s="251"/>
    </row>
    <row r="26" spans="1:6">
      <c r="A26" s="251"/>
      <c r="B26" s="251"/>
      <c r="C26" s="251"/>
      <c r="D26" s="251"/>
      <c r="E26" s="251"/>
      <c r="F26" s="251"/>
    </row>
    <row r="27" spans="1:6">
      <c r="A27" s="251"/>
      <c r="B27" s="251"/>
      <c r="C27" s="251"/>
      <c r="D27" s="251"/>
      <c r="E27" s="251"/>
      <c r="F27" s="251"/>
    </row>
    <row r="28" spans="1:6">
      <c r="A28" s="251"/>
      <c r="B28" s="251"/>
      <c r="C28" s="251"/>
      <c r="D28" s="251"/>
      <c r="E28" s="251"/>
      <c r="F28" s="251"/>
    </row>
    <row r="29" spans="1:6">
      <c r="A29" s="251"/>
      <c r="B29" s="251"/>
      <c r="C29" s="251"/>
      <c r="D29" s="251"/>
      <c r="E29" s="251"/>
      <c r="F29" s="251"/>
    </row>
  </sheetData>
  <sheetProtection sheet="1" objects="1" scenarios="1"/>
  <mergeCells count="1">
    <mergeCell ref="A6:F2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D5DE3-D57E-4EBE-A403-F1E16F547336}">
  <dimension ref="A1:AP301"/>
  <sheetViews>
    <sheetView zoomScaleNormal="100" workbookViewId="0">
      <selection activeCell="A6" sqref="A6"/>
    </sheetView>
  </sheetViews>
  <sheetFormatPr baseColWidth="10" defaultColWidth="11.5" defaultRowHeight="13" outlineLevelRow="1"/>
  <cols>
    <col min="1" max="1" width="52.6640625" style="3" customWidth="1"/>
    <col min="2" max="2" width="16" style="3" customWidth="1"/>
    <col min="3" max="3" width="14.6640625" style="3" customWidth="1"/>
    <col min="4" max="4" width="40" style="3" customWidth="1"/>
    <col min="5" max="5" width="14" style="3" customWidth="1"/>
    <col min="6" max="6" width="13.83203125" style="3" customWidth="1"/>
    <col min="7" max="7" width="46.1640625" style="3" customWidth="1"/>
    <col min="8" max="9" width="15" style="3" bestFit="1" customWidth="1"/>
    <col min="10" max="10" width="34.6640625" style="3" customWidth="1"/>
    <col min="11" max="14" width="15" style="3" bestFit="1" customWidth="1"/>
    <col min="15" max="15" width="19.5" style="3" customWidth="1"/>
    <col min="16" max="17" width="15" style="3" bestFit="1" customWidth="1"/>
    <col min="18" max="18" width="14.6640625" style="3" customWidth="1"/>
    <col min="19" max="19" width="14.1640625" style="3" customWidth="1"/>
    <col min="20" max="20" width="14.83203125" style="3" customWidth="1"/>
    <col min="21" max="21" width="13.5" style="3" customWidth="1"/>
    <col min="22" max="22" width="13.83203125" style="3" customWidth="1"/>
    <col min="23" max="32" width="15" style="3" bestFit="1" customWidth="1"/>
    <col min="33" max="33" width="11.5" style="3"/>
    <col min="34" max="34" width="23.83203125" style="3" customWidth="1"/>
    <col min="35" max="35" width="16.5" style="3" customWidth="1"/>
    <col min="36" max="36" width="14.83203125" style="3" customWidth="1"/>
    <col min="37" max="37" width="17.1640625" style="3" customWidth="1"/>
    <col min="38" max="38" width="10.83203125" style="3" customWidth="1"/>
    <col min="39" max="40" width="11.5" style="3"/>
    <col min="41" max="41" width="16.83203125" style="3" bestFit="1" customWidth="1"/>
    <col min="42" max="16384" width="11.5" style="3"/>
  </cols>
  <sheetData>
    <row r="1" spans="1:12" ht="16">
      <c r="A1" s="122" t="s">
        <v>184</v>
      </c>
    </row>
    <row r="3" spans="1:12">
      <c r="A3" s="3" t="s">
        <v>203</v>
      </c>
    </row>
    <row r="4" spans="1:12">
      <c r="A4" s="3" t="s">
        <v>204</v>
      </c>
    </row>
    <row r="5" spans="1:12">
      <c r="A5" s="3" t="s">
        <v>205</v>
      </c>
    </row>
    <row r="6" spans="1:12">
      <c r="A6" s="3" t="s">
        <v>213</v>
      </c>
    </row>
    <row r="7" spans="1:12">
      <c r="A7" s="3" t="s">
        <v>208</v>
      </c>
    </row>
    <row r="9" spans="1:12" ht="14" thickBot="1"/>
    <row r="10" spans="1:12" ht="14" thickBot="1">
      <c r="A10" s="123" t="s">
        <v>173</v>
      </c>
      <c r="B10" s="124"/>
      <c r="D10" s="138" t="s">
        <v>172</v>
      </c>
      <c r="E10" s="139"/>
      <c r="F10" s="31"/>
      <c r="G10" s="123" t="s">
        <v>174</v>
      </c>
      <c r="H10" s="124"/>
      <c r="I10" s="31"/>
      <c r="J10" s="123" t="s">
        <v>171</v>
      </c>
      <c r="K10" s="124"/>
      <c r="L10" s="31"/>
    </row>
    <row r="11" spans="1:12" s="31" customFormat="1" ht="15" thickBot="1">
      <c r="A11" s="125" t="s">
        <v>29</v>
      </c>
      <c r="B11" s="126">
        <v>1100</v>
      </c>
      <c r="D11" s="140" t="s">
        <v>207</v>
      </c>
      <c r="E11" s="141">
        <f>10*0</f>
        <v>0</v>
      </c>
      <c r="G11" s="252" t="s">
        <v>35</v>
      </c>
      <c r="H11" s="131">
        <v>15000</v>
      </c>
      <c r="J11" s="125" t="s">
        <v>161</v>
      </c>
      <c r="K11" s="147">
        <v>10</v>
      </c>
    </row>
    <row r="12" spans="1:12" s="31" customFormat="1" ht="15" thickBot="1">
      <c r="A12" s="125" t="s">
        <v>72</v>
      </c>
      <c r="B12" s="116">
        <v>0.85</v>
      </c>
      <c r="D12" s="140" t="s">
        <v>206</v>
      </c>
      <c r="E12" s="239">
        <f>0.5*0</f>
        <v>0</v>
      </c>
      <c r="G12" s="252"/>
      <c r="H12" s="132">
        <v>650</v>
      </c>
      <c r="J12" s="125" t="s">
        <v>162</v>
      </c>
      <c r="K12" s="116">
        <v>0.5</v>
      </c>
    </row>
    <row r="13" spans="1:12" s="31" customFormat="1" ht="17.5" customHeight="1" thickBot="1">
      <c r="A13" s="125" t="s">
        <v>166</v>
      </c>
      <c r="B13" s="114">
        <v>140</v>
      </c>
      <c r="D13" s="140" t="s">
        <v>186</v>
      </c>
      <c r="E13" s="239">
        <f>1*0</f>
        <v>0</v>
      </c>
      <c r="G13" s="133" t="s">
        <v>152</v>
      </c>
      <c r="H13" s="113">
        <v>0.08</v>
      </c>
      <c r="J13" s="125" t="s">
        <v>163</v>
      </c>
      <c r="K13" s="146">
        <f>K11/K12</f>
        <v>20</v>
      </c>
    </row>
    <row r="14" spans="1:12" s="31" customFormat="1" ht="15" thickBot="1">
      <c r="A14" s="125" t="s">
        <v>170</v>
      </c>
      <c r="B14" s="127">
        <v>0.7</v>
      </c>
      <c r="D14" s="140" t="s">
        <v>120</v>
      </c>
      <c r="E14" s="142">
        <v>2000</v>
      </c>
      <c r="G14" s="125"/>
      <c r="H14" s="128"/>
      <c r="J14" s="125" t="s">
        <v>164</v>
      </c>
      <c r="K14" s="148">
        <v>225</v>
      </c>
    </row>
    <row r="15" spans="1:12" s="31" customFormat="1" ht="15" thickBot="1">
      <c r="A15" s="125"/>
      <c r="B15" s="128"/>
      <c r="D15" s="140" t="s">
        <v>94</v>
      </c>
      <c r="E15" s="143">
        <v>50</v>
      </c>
      <c r="G15" s="125" t="s">
        <v>106</v>
      </c>
      <c r="H15" s="134">
        <v>200000</v>
      </c>
      <c r="J15" s="125" t="s">
        <v>91</v>
      </c>
      <c r="K15" s="116">
        <v>0.7</v>
      </c>
    </row>
    <row r="16" spans="1:12" s="31" customFormat="1" ht="14" thickBot="1">
      <c r="A16" s="129" t="s">
        <v>150</v>
      </c>
      <c r="B16" s="130">
        <v>11</v>
      </c>
      <c r="D16" s="125" t="s">
        <v>147</v>
      </c>
      <c r="E16" s="116">
        <v>0</v>
      </c>
      <c r="G16" s="125" t="s">
        <v>201</v>
      </c>
      <c r="H16" s="116">
        <v>0.8</v>
      </c>
      <c r="J16" s="129" t="s">
        <v>165</v>
      </c>
      <c r="K16" s="149">
        <f>K14*K15</f>
        <v>157.5</v>
      </c>
    </row>
    <row r="17" spans="1:32" s="31" customFormat="1" ht="14" thickBot="1">
      <c r="D17" s="129" t="s">
        <v>169</v>
      </c>
      <c r="E17" s="130">
        <v>110</v>
      </c>
      <c r="G17" s="125" t="s">
        <v>190</v>
      </c>
      <c r="H17" s="116">
        <v>0.1</v>
      </c>
    </row>
    <row r="18" spans="1:32" s="31" customFormat="1">
      <c r="G18" s="125" t="s">
        <v>160</v>
      </c>
      <c r="H18" s="135">
        <f>1-H16-H17</f>
        <v>9.999999999999995E-2</v>
      </c>
    </row>
    <row r="19" spans="1:32" s="31" customFormat="1" ht="15">
      <c r="B19"/>
      <c r="G19" s="125" t="s">
        <v>43</v>
      </c>
      <c r="H19" s="136">
        <v>15</v>
      </c>
    </row>
    <row r="20" spans="1:32" s="31" customFormat="1" ht="14" thickBot="1">
      <c r="G20" s="129" t="s">
        <v>44</v>
      </c>
      <c r="H20" s="137">
        <v>0.04</v>
      </c>
    </row>
    <row r="21" spans="1:32" s="31" customFormat="1" ht="14" thickBot="1"/>
    <row r="22" spans="1:32">
      <c r="A22" s="123" t="s">
        <v>175</v>
      </c>
      <c r="B22" s="25"/>
      <c r="C22" s="25">
        <v>2027</v>
      </c>
      <c r="D22" s="25">
        <v>2028</v>
      </c>
      <c r="E22" s="25">
        <v>2029</v>
      </c>
      <c r="F22" s="25">
        <v>2030</v>
      </c>
      <c r="G22" s="25">
        <v>2031</v>
      </c>
      <c r="H22" s="25">
        <v>2032</v>
      </c>
      <c r="I22" s="25">
        <v>2033</v>
      </c>
      <c r="J22" s="25">
        <v>2034</v>
      </c>
      <c r="K22" s="25">
        <v>2035</v>
      </c>
      <c r="L22" s="25">
        <v>2036</v>
      </c>
      <c r="M22" s="25">
        <v>2037</v>
      </c>
      <c r="N22" s="25">
        <v>2038</v>
      </c>
      <c r="O22" s="25">
        <v>2039</v>
      </c>
      <c r="P22" s="25">
        <v>2040</v>
      </c>
      <c r="Q22" s="25">
        <v>2041</v>
      </c>
      <c r="R22" s="25">
        <v>2042</v>
      </c>
      <c r="S22" s="25">
        <v>2043</v>
      </c>
      <c r="T22" s="25">
        <v>2044</v>
      </c>
      <c r="U22" s="25">
        <v>2045</v>
      </c>
      <c r="V22" s="25">
        <v>2046</v>
      </c>
      <c r="W22" s="25">
        <v>2047</v>
      </c>
      <c r="X22" s="25">
        <v>2048</v>
      </c>
      <c r="Y22" s="25">
        <v>2049</v>
      </c>
      <c r="Z22" s="25">
        <v>2050</v>
      </c>
      <c r="AA22" s="25">
        <v>2051</v>
      </c>
      <c r="AB22" s="25">
        <v>2052</v>
      </c>
      <c r="AC22" s="25">
        <v>2053</v>
      </c>
      <c r="AD22" s="25">
        <v>2054</v>
      </c>
      <c r="AE22" s="25">
        <v>2055</v>
      </c>
      <c r="AF22" s="124">
        <v>2056</v>
      </c>
    </row>
    <row r="23" spans="1:32">
      <c r="A23" s="43" t="s">
        <v>146</v>
      </c>
      <c r="C23" s="19">
        <v>0</v>
      </c>
      <c r="D23" s="19">
        <v>0</v>
      </c>
      <c r="E23" s="19">
        <v>0</v>
      </c>
      <c r="F23" s="89">
        <f t="shared" ref="F23:U23" si="0">E23</f>
        <v>0</v>
      </c>
      <c r="G23" s="89">
        <f t="shared" si="0"/>
        <v>0</v>
      </c>
      <c r="H23" s="89">
        <f t="shared" si="0"/>
        <v>0</v>
      </c>
      <c r="I23" s="89">
        <f t="shared" si="0"/>
        <v>0</v>
      </c>
      <c r="J23" s="89">
        <f t="shared" si="0"/>
        <v>0</v>
      </c>
      <c r="K23" s="89">
        <f t="shared" si="0"/>
        <v>0</v>
      </c>
      <c r="L23" s="89">
        <f t="shared" si="0"/>
        <v>0</v>
      </c>
      <c r="M23" s="89">
        <f t="shared" si="0"/>
        <v>0</v>
      </c>
      <c r="N23" s="89">
        <f t="shared" si="0"/>
        <v>0</v>
      </c>
      <c r="O23" s="89">
        <f t="shared" si="0"/>
        <v>0</v>
      </c>
      <c r="P23" s="89">
        <f t="shared" si="0"/>
        <v>0</v>
      </c>
      <c r="Q23" s="89">
        <f t="shared" si="0"/>
        <v>0</v>
      </c>
      <c r="R23" s="89">
        <f t="shared" si="0"/>
        <v>0</v>
      </c>
      <c r="S23" s="89">
        <f t="shared" si="0"/>
        <v>0</v>
      </c>
      <c r="T23" s="89">
        <f t="shared" si="0"/>
        <v>0</v>
      </c>
      <c r="U23" s="89">
        <f t="shared" si="0"/>
        <v>0</v>
      </c>
      <c r="V23" s="89">
        <f t="shared" ref="V23:AF23" si="1">U23</f>
        <v>0</v>
      </c>
      <c r="W23" s="89">
        <f t="shared" si="1"/>
        <v>0</v>
      </c>
      <c r="X23" s="89">
        <f t="shared" si="1"/>
        <v>0</v>
      </c>
      <c r="Y23" s="89">
        <f t="shared" si="1"/>
        <v>0</v>
      </c>
      <c r="Z23" s="89">
        <f t="shared" si="1"/>
        <v>0</v>
      </c>
      <c r="AA23" s="89">
        <f t="shared" si="1"/>
        <v>0</v>
      </c>
      <c r="AB23" s="89">
        <f t="shared" si="1"/>
        <v>0</v>
      </c>
      <c r="AC23" s="89">
        <f t="shared" si="1"/>
        <v>0</v>
      </c>
      <c r="AD23" s="89">
        <f t="shared" si="1"/>
        <v>0</v>
      </c>
      <c r="AE23" s="89">
        <f t="shared" si="1"/>
        <v>0</v>
      </c>
      <c r="AF23" s="150">
        <f t="shared" si="1"/>
        <v>0</v>
      </c>
    </row>
    <row r="24" spans="1:32" ht="14" thickBot="1">
      <c r="A24" s="40" t="s">
        <v>23</v>
      </c>
      <c r="B24" s="151"/>
      <c r="C24" s="152">
        <v>3</v>
      </c>
      <c r="D24" s="152">
        <v>3</v>
      </c>
      <c r="E24" s="152">
        <v>3</v>
      </c>
      <c r="F24" s="153">
        <f t="shared" ref="F24" si="2">E24</f>
        <v>3</v>
      </c>
      <c r="G24" s="153">
        <f>F24*1</f>
        <v>3</v>
      </c>
      <c r="H24" s="153">
        <f>G24</f>
        <v>3</v>
      </c>
      <c r="I24" s="153">
        <f t="shared" ref="I24" si="3">H24</f>
        <v>3</v>
      </c>
      <c r="J24" s="153">
        <f>I24</f>
        <v>3</v>
      </c>
      <c r="K24" s="153">
        <f t="shared" ref="K24" si="4">J24</f>
        <v>3</v>
      </c>
      <c r="L24" s="153">
        <f t="shared" ref="L24" si="5">K24</f>
        <v>3</v>
      </c>
      <c r="M24" s="153">
        <f t="shared" ref="M24" si="6">L24</f>
        <v>3</v>
      </c>
      <c r="N24" s="153">
        <f t="shared" ref="N24" si="7">M24</f>
        <v>3</v>
      </c>
      <c r="O24" s="153">
        <f t="shared" ref="O24" si="8">N24</f>
        <v>3</v>
      </c>
      <c r="P24" s="153">
        <f t="shared" ref="P24" si="9">O24</f>
        <v>3</v>
      </c>
      <c r="Q24" s="153">
        <f t="shared" ref="Q24" si="10">P24</f>
        <v>3</v>
      </c>
      <c r="R24" s="153">
        <f t="shared" ref="R24" si="11">Q24</f>
        <v>3</v>
      </c>
      <c r="S24" s="153">
        <f t="shared" ref="S24" si="12">R24</f>
        <v>3</v>
      </c>
      <c r="T24" s="153">
        <f t="shared" ref="T24" si="13">S24</f>
        <v>3</v>
      </c>
      <c r="U24" s="153">
        <f t="shared" ref="U24" si="14">T24</f>
        <v>3</v>
      </c>
      <c r="V24" s="153">
        <f t="shared" ref="V24" si="15">U24</f>
        <v>3</v>
      </c>
      <c r="W24" s="153">
        <f t="shared" ref="W24" si="16">V24</f>
        <v>3</v>
      </c>
      <c r="X24" s="153">
        <f t="shared" ref="X24" si="17">W24</f>
        <v>3</v>
      </c>
      <c r="Y24" s="153">
        <f t="shared" ref="Y24" si="18">X24</f>
        <v>3</v>
      </c>
      <c r="Z24" s="153">
        <f t="shared" ref="Z24" si="19">Y24</f>
        <v>3</v>
      </c>
      <c r="AA24" s="153">
        <f t="shared" ref="AA24" si="20">Z24</f>
        <v>3</v>
      </c>
      <c r="AB24" s="153">
        <f t="shared" ref="AB24" si="21">AA24</f>
        <v>3</v>
      </c>
      <c r="AC24" s="153">
        <f t="shared" ref="AC24" si="22">AB24</f>
        <v>3</v>
      </c>
      <c r="AD24" s="153">
        <f t="shared" ref="AD24" si="23">AC24</f>
        <v>3</v>
      </c>
      <c r="AE24" s="153">
        <f t="shared" ref="AE24" si="24">AD24</f>
        <v>3</v>
      </c>
      <c r="AF24" s="154">
        <f t="shared" ref="AF24" si="25">AE24</f>
        <v>3</v>
      </c>
    </row>
    <row r="25" spans="1:32">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row>
    <row r="26" spans="1:32">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row>
    <row r="27" spans="1:32">
      <c r="F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row>
    <row r="28" spans="1:32">
      <c r="F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row>
    <row r="29" spans="1:32">
      <c r="F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row>
    <row r="30" spans="1:32">
      <c r="F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row>
    <row r="31" spans="1:32">
      <c r="F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row>
    <row r="32" spans="1:32">
      <c r="F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row>
    <row r="33" spans="1:32">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row>
    <row r="34" spans="1:32">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row>
    <row r="35" spans="1:32">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row>
    <row r="36" spans="1:32">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row>
    <row r="37" spans="1:32">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row>
    <row r="38" spans="1:32" hidden="1" outlineLevel="1">
      <c r="A38" s="3" t="s">
        <v>192</v>
      </c>
      <c r="C38" s="89">
        <f>C23+C24</f>
        <v>3</v>
      </c>
      <c r="D38" s="89">
        <f t="shared" ref="D38:V38" si="26">D23+C38+D24</f>
        <v>6</v>
      </c>
      <c r="E38" s="89">
        <f t="shared" si="26"/>
        <v>9</v>
      </c>
      <c r="F38" s="89">
        <f t="shared" si="26"/>
        <v>12</v>
      </c>
      <c r="G38" s="89">
        <f t="shared" si="26"/>
        <v>15</v>
      </c>
      <c r="H38" s="89">
        <f t="shared" si="26"/>
        <v>18</v>
      </c>
      <c r="I38" s="89">
        <f t="shared" si="26"/>
        <v>21</v>
      </c>
      <c r="J38" s="89">
        <f t="shared" si="26"/>
        <v>24</v>
      </c>
      <c r="K38" s="89">
        <f t="shared" si="26"/>
        <v>27</v>
      </c>
      <c r="L38" s="89">
        <f t="shared" si="26"/>
        <v>30</v>
      </c>
      <c r="M38" s="89">
        <f t="shared" si="26"/>
        <v>33</v>
      </c>
      <c r="N38" s="89">
        <f t="shared" si="26"/>
        <v>36</v>
      </c>
      <c r="O38" s="89">
        <f t="shared" si="26"/>
        <v>39</v>
      </c>
      <c r="P38" s="89">
        <f t="shared" si="26"/>
        <v>42</v>
      </c>
      <c r="Q38" s="89">
        <f t="shared" si="26"/>
        <v>45</v>
      </c>
      <c r="R38" s="89">
        <f t="shared" si="26"/>
        <v>48</v>
      </c>
      <c r="S38" s="89">
        <f t="shared" si="26"/>
        <v>51</v>
      </c>
      <c r="T38" s="89">
        <f t="shared" si="26"/>
        <v>54</v>
      </c>
      <c r="U38" s="89">
        <f t="shared" si="26"/>
        <v>57</v>
      </c>
      <c r="V38" s="89">
        <f t="shared" si="26"/>
        <v>60</v>
      </c>
      <c r="W38" s="89">
        <f t="shared" ref="W38:AF38" si="27">W23+V38+W24-(C23+C24)</f>
        <v>60</v>
      </c>
      <c r="X38" s="89">
        <f t="shared" si="27"/>
        <v>60</v>
      </c>
      <c r="Y38" s="89">
        <f t="shared" si="27"/>
        <v>60</v>
      </c>
      <c r="Z38" s="89">
        <f t="shared" si="27"/>
        <v>60</v>
      </c>
      <c r="AA38" s="89">
        <f t="shared" si="27"/>
        <v>60</v>
      </c>
      <c r="AB38" s="89">
        <f t="shared" si="27"/>
        <v>60</v>
      </c>
      <c r="AC38" s="89">
        <f t="shared" si="27"/>
        <v>60</v>
      </c>
      <c r="AD38" s="89">
        <f t="shared" si="27"/>
        <v>60</v>
      </c>
      <c r="AE38" s="89">
        <f t="shared" si="27"/>
        <v>60</v>
      </c>
      <c r="AF38" s="89">
        <f t="shared" si="27"/>
        <v>60</v>
      </c>
    </row>
    <row r="39" spans="1:32" hidden="1" outlineLevel="1">
      <c r="A39" s="3" t="s">
        <v>27</v>
      </c>
      <c r="C39" s="89">
        <f t="shared" ref="C39:AF39" si="28">C23*36+C24*100</f>
        <v>300</v>
      </c>
      <c r="D39" s="89">
        <f t="shared" si="28"/>
        <v>300</v>
      </c>
      <c r="E39" s="89">
        <f t="shared" si="28"/>
        <v>300</v>
      </c>
      <c r="F39" s="89">
        <f t="shared" si="28"/>
        <v>300</v>
      </c>
      <c r="G39" s="89">
        <f t="shared" si="28"/>
        <v>300</v>
      </c>
      <c r="H39" s="89">
        <f t="shared" si="28"/>
        <v>300</v>
      </c>
      <c r="I39" s="89">
        <f t="shared" si="28"/>
        <v>300</v>
      </c>
      <c r="J39" s="89">
        <f t="shared" si="28"/>
        <v>300</v>
      </c>
      <c r="K39" s="89">
        <f t="shared" si="28"/>
        <v>300</v>
      </c>
      <c r="L39" s="89">
        <f t="shared" si="28"/>
        <v>300</v>
      </c>
      <c r="M39" s="89">
        <f t="shared" si="28"/>
        <v>300</v>
      </c>
      <c r="N39" s="89">
        <f t="shared" si="28"/>
        <v>300</v>
      </c>
      <c r="O39" s="89">
        <f t="shared" si="28"/>
        <v>300</v>
      </c>
      <c r="P39" s="89">
        <f t="shared" si="28"/>
        <v>300</v>
      </c>
      <c r="Q39" s="89">
        <f t="shared" si="28"/>
        <v>300</v>
      </c>
      <c r="R39" s="89">
        <f t="shared" si="28"/>
        <v>300</v>
      </c>
      <c r="S39" s="89">
        <f t="shared" si="28"/>
        <v>300</v>
      </c>
      <c r="T39" s="89">
        <f t="shared" si="28"/>
        <v>300</v>
      </c>
      <c r="U39" s="89">
        <f t="shared" si="28"/>
        <v>300</v>
      </c>
      <c r="V39" s="89">
        <f t="shared" si="28"/>
        <v>300</v>
      </c>
      <c r="W39" s="89">
        <f t="shared" si="28"/>
        <v>300</v>
      </c>
      <c r="X39" s="89">
        <f t="shared" si="28"/>
        <v>300</v>
      </c>
      <c r="Y39" s="89">
        <f t="shared" si="28"/>
        <v>300</v>
      </c>
      <c r="Z39" s="89">
        <f t="shared" si="28"/>
        <v>300</v>
      </c>
      <c r="AA39" s="89">
        <f t="shared" si="28"/>
        <v>300</v>
      </c>
      <c r="AB39" s="89">
        <f t="shared" si="28"/>
        <v>300</v>
      </c>
      <c r="AC39" s="89">
        <f t="shared" si="28"/>
        <v>300</v>
      </c>
      <c r="AD39" s="89">
        <f t="shared" si="28"/>
        <v>300</v>
      </c>
      <c r="AE39" s="89">
        <f t="shared" si="28"/>
        <v>300</v>
      </c>
      <c r="AF39" s="89">
        <f t="shared" si="28"/>
        <v>300</v>
      </c>
    </row>
    <row r="40" spans="1:32" hidden="1" outlineLevel="1">
      <c r="A40" s="3" t="s">
        <v>79</v>
      </c>
      <c r="C40" s="89">
        <f>C39</f>
        <v>300</v>
      </c>
      <c r="D40" s="89">
        <f>D39+C40</f>
        <v>600</v>
      </c>
      <c r="E40" s="89">
        <f t="shared" ref="E40:V40" si="29">E39+D40</f>
        <v>900</v>
      </c>
      <c r="F40" s="89">
        <f t="shared" si="29"/>
        <v>1200</v>
      </c>
      <c r="G40" s="89">
        <f t="shared" si="29"/>
        <v>1500</v>
      </c>
      <c r="H40" s="89">
        <f t="shared" si="29"/>
        <v>1800</v>
      </c>
      <c r="I40" s="89">
        <f t="shared" si="29"/>
        <v>2100</v>
      </c>
      <c r="J40" s="89">
        <f t="shared" si="29"/>
        <v>2400</v>
      </c>
      <c r="K40" s="89">
        <f t="shared" si="29"/>
        <v>2700</v>
      </c>
      <c r="L40" s="89">
        <f t="shared" si="29"/>
        <v>3000</v>
      </c>
      <c r="M40" s="89">
        <f t="shared" si="29"/>
        <v>3300</v>
      </c>
      <c r="N40" s="89">
        <f t="shared" si="29"/>
        <v>3600</v>
      </c>
      <c r="O40" s="89">
        <f t="shared" si="29"/>
        <v>3900</v>
      </c>
      <c r="P40" s="89">
        <f t="shared" si="29"/>
        <v>4200</v>
      </c>
      <c r="Q40" s="89">
        <f t="shared" si="29"/>
        <v>4500</v>
      </c>
      <c r="R40" s="89">
        <f t="shared" si="29"/>
        <v>4800</v>
      </c>
      <c r="S40" s="89">
        <f t="shared" si="29"/>
        <v>5100</v>
      </c>
      <c r="T40" s="89">
        <f t="shared" si="29"/>
        <v>5400</v>
      </c>
      <c r="U40" s="89">
        <f t="shared" si="29"/>
        <v>5700</v>
      </c>
      <c r="V40" s="89">
        <f t="shared" si="29"/>
        <v>6000</v>
      </c>
      <c r="W40" s="89">
        <f>W39+V40-C39</f>
        <v>6000</v>
      </c>
      <c r="X40" s="89">
        <f t="shared" ref="X40:AF40" si="30">X39+W40-D39</f>
        <v>6000</v>
      </c>
      <c r="Y40" s="89">
        <f t="shared" si="30"/>
        <v>6000</v>
      </c>
      <c r="Z40" s="89">
        <f t="shared" si="30"/>
        <v>6000</v>
      </c>
      <c r="AA40" s="89">
        <f t="shared" si="30"/>
        <v>6000</v>
      </c>
      <c r="AB40" s="89">
        <f t="shared" si="30"/>
        <v>6000</v>
      </c>
      <c r="AC40" s="89">
        <f t="shared" si="30"/>
        <v>6000</v>
      </c>
      <c r="AD40" s="89">
        <f t="shared" si="30"/>
        <v>6000</v>
      </c>
      <c r="AE40" s="89">
        <f t="shared" si="30"/>
        <v>6000</v>
      </c>
      <c r="AF40" s="89">
        <f t="shared" si="30"/>
        <v>6000</v>
      </c>
    </row>
    <row r="41" spans="1:32" hidden="1" outlineLevel="1">
      <c r="A41" s="3" t="s">
        <v>28</v>
      </c>
      <c r="C41" s="89">
        <f t="shared" ref="C41:AF41" si="31">C39*$B$11/1000</f>
        <v>330</v>
      </c>
      <c r="D41" s="89">
        <f t="shared" si="31"/>
        <v>330</v>
      </c>
      <c r="E41" s="89">
        <f t="shared" si="31"/>
        <v>330</v>
      </c>
      <c r="F41" s="89">
        <f t="shared" si="31"/>
        <v>330</v>
      </c>
      <c r="G41" s="89">
        <f t="shared" si="31"/>
        <v>330</v>
      </c>
      <c r="H41" s="89">
        <f t="shared" si="31"/>
        <v>330</v>
      </c>
      <c r="I41" s="89">
        <f t="shared" si="31"/>
        <v>330</v>
      </c>
      <c r="J41" s="89">
        <f t="shared" si="31"/>
        <v>330</v>
      </c>
      <c r="K41" s="89">
        <f t="shared" si="31"/>
        <v>330</v>
      </c>
      <c r="L41" s="89">
        <f t="shared" si="31"/>
        <v>330</v>
      </c>
      <c r="M41" s="89">
        <f t="shared" si="31"/>
        <v>330</v>
      </c>
      <c r="N41" s="89">
        <f t="shared" si="31"/>
        <v>330</v>
      </c>
      <c r="O41" s="89">
        <f t="shared" si="31"/>
        <v>330</v>
      </c>
      <c r="P41" s="89">
        <f t="shared" si="31"/>
        <v>330</v>
      </c>
      <c r="Q41" s="89">
        <f t="shared" si="31"/>
        <v>330</v>
      </c>
      <c r="R41" s="89">
        <f t="shared" si="31"/>
        <v>330</v>
      </c>
      <c r="S41" s="89">
        <f t="shared" si="31"/>
        <v>330</v>
      </c>
      <c r="T41" s="89">
        <f t="shared" si="31"/>
        <v>330</v>
      </c>
      <c r="U41" s="89">
        <f t="shared" si="31"/>
        <v>330</v>
      </c>
      <c r="V41" s="89">
        <f t="shared" si="31"/>
        <v>330</v>
      </c>
      <c r="W41" s="89">
        <f t="shared" si="31"/>
        <v>330</v>
      </c>
      <c r="X41" s="89">
        <f t="shared" si="31"/>
        <v>330</v>
      </c>
      <c r="Y41" s="89">
        <f t="shared" si="31"/>
        <v>330</v>
      </c>
      <c r="Z41" s="89">
        <f t="shared" si="31"/>
        <v>330</v>
      </c>
      <c r="AA41" s="89">
        <f t="shared" si="31"/>
        <v>330</v>
      </c>
      <c r="AB41" s="89">
        <f t="shared" si="31"/>
        <v>330</v>
      </c>
      <c r="AC41" s="89">
        <f t="shared" si="31"/>
        <v>330</v>
      </c>
      <c r="AD41" s="89">
        <f t="shared" si="31"/>
        <v>330</v>
      </c>
      <c r="AE41" s="89">
        <f t="shared" si="31"/>
        <v>330</v>
      </c>
      <c r="AF41" s="89">
        <f t="shared" si="31"/>
        <v>330</v>
      </c>
    </row>
    <row r="42" spans="1:32" hidden="1" outlineLevel="1">
      <c r="A42" s="3" t="s">
        <v>99</v>
      </c>
      <c r="C42" s="89">
        <f>C41</f>
        <v>330</v>
      </c>
      <c r="D42" s="89">
        <f t="shared" ref="D42:V42" si="32">D41+C42</f>
        <v>660</v>
      </c>
      <c r="E42" s="89">
        <f t="shared" si="32"/>
        <v>990</v>
      </c>
      <c r="F42" s="89">
        <f t="shared" si="32"/>
        <v>1320</v>
      </c>
      <c r="G42" s="89">
        <f t="shared" si="32"/>
        <v>1650</v>
      </c>
      <c r="H42" s="89">
        <f t="shared" si="32"/>
        <v>1980</v>
      </c>
      <c r="I42" s="89">
        <f t="shared" si="32"/>
        <v>2310</v>
      </c>
      <c r="J42" s="89">
        <f t="shared" si="32"/>
        <v>2640</v>
      </c>
      <c r="K42" s="89">
        <f t="shared" si="32"/>
        <v>2970</v>
      </c>
      <c r="L42" s="89">
        <f t="shared" si="32"/>
        <v>3300</v>
      </c>
      <c r="M42" s="89">
        <f t="shared" si="32"/>
        <v>3630</v>
      </c>
      <c r="N42" s="89">
        <f t="shared" si="32"/>
        <v>3960</v>
      </c>
      <c r="O42" s="89">
        <f t="shared" si="32"/>
        <v>4290</v>
      </c>
      <c r="P42" s="89">
        <f t="shared" si="32"/>
        <v>4620</v>
      </c>
      <c r="Q42" s="89">
        <f t="shared" si="32"/>
        <v>4950</v>
      </c>
      <c r="R42" s="89">
        <f t="shared" si="32"/>
        <v>5280</v>
      </c>
      <c r="S42" s="89">
        <f t="shared" si="32"/>
        <v>5610</v>
      </c>
      <c r="T42" s="89">
        <f t="shared" si="32"/>
        <v>5940</v>
      </c>
      <c r="U42" s="89">
        <f t="shared" si="32"/>
        <v>6270</v>
      </c>
      <c r="V42" s="89">
        <f t="shared" si="32"/>
        <v>6600</v>
      </c>
      <c r="W42" s="89">
        <f t="shared" ref="W42:AF42" si="33">W41+V42-C41</f>
        <v>6600</v>
      </c>
      <c r="X42" s="89">
        <f t="shared" si="33"/>
        <v>6600</v>
      </c>
      <c r="Y42" s="89">
        <f t="shared" si="33"/>
        <v>6600</v>
      </c>
      <c r="Z42" s="89">
        <f t="shared" si="33"/>
        <v>6600</v>
      </c>
      <c r="AA42" s="89">
        <f t="shared" si="33"/>
        <v>6600</v>
      </c>
      <c r="AB42" s="89">
        <f t="shared" si="33"/>
        <v>6600</v>
      </c>
      <c r="AC42" s="89">
        <f t="shared" si="33"/>
        <v>6600</v>
      </c>
      <c r="AD42" s="89">
        <f t="shared" si="33"/>
        <v>6600</v>
      </c>
      <c r="AE42" s="89">
        <f t="shared" si="33"/>
        <v>6600</v>
      </c>
      <c r="AF42" s="89">
        <f t="shared" si="33"/>
        <v>6600</v>
      </c>
    </row>
    <row r="43" spans="1:32" hidden="1" outlineLevel="1"/>
    <row r="44" spans="1:32" hidden="1" outlineLevel="1">
      <c r="A44" s="3" t="s">
        <v>167</v>
      </c>
      <c r="B44" s="46">
        <f>-H18*C78</f>
        <v>-23999.999999999989</v>
      </c>
      <c r="C44" s="46">
        <f>C85-C96-C97-1500-C101+B144+B177</f>
        <v>5420.308728773145</v>
      </c>
      <c r="D44" s="46">
        <f>C44</f>
        <v>5420.308728773145</v>
      </c>
      <c r="E44" s="46">
        <f t="shared" ref="E44:S44" si="34">D44</f>
        <v>5420.308728773145</v>
      </c>
      <c r="F44" s="46">
        <f t="shared" si="34"/>
        <v>5420.308728773145</v>
      </c>
      <c r="G44" s="46">
        <f t="shared" si="34"/>
        <v>5420.308728773145</v>
      </c>
      <c r="H44" s="46">
        <f t="shared" si="34"/>
        <v>5420.308728773145</v>
      </c>
      <c r="I44" s="46">
        <f t="shared" si="34"/>
        <v>5420.308728773145</v>
      </c>
      <c r="J44" s="46">
        <f t="shared" si="34"/>
        <v>5420.308728773145</v>
      </c>
      <c r="K44" s="46">
        <f t="shared" si="34"/>
        <v>5420.308728773145</v>
      </c>
      <c r="L44" s="46">
        <f t="shared" si="34"/>
        <v>5420.308728773145</v>
      </c>
      <c r="M44" s="46">
        <f t="shared" si="34"/>
        <v>5420.308728773145</v>
      </c>
      <c r="N44" s="46">
        <f t="shared" si="34"/>
        <v>5420.308728773145</v>
      </c>
      <c r="O44" s="46">
        <f t="shared" si="34"/>
        <v>5420.308728773145</v>
      </c>
      <c r="P44" s="46">
        <f t="shared" si="34"/>
        <v>5420.308728773145</v>
      </c>
      <c r="Q44" s="46">
        <f>P44</f>
        <v>5420.308728773145</v>
      </c>
      <c r="R44" s="46">
        <f>Q44-(+B144+B177)</f>
        <v>22689</v>
      </c>
      <c r="S44" s="46">
        <f t="shared" si="34"/>
        <v>22689</v>
      </c>
      <c r="T44" s="46">
        <f>S44</f>
        <v>22689</v>
      </c>
      <c r="U44" s="46">
        <f>T44</f>
        <v>22689</v>
      </c>
      <c r="V44" s="46">
        <f>U44</f>
        <v>22689</v>
      </c>
    </row>
    <row r="45" spans="1:32" hidden="1" outlineLevel="1">
      <c r="A45" s="3" t="s">
        <v>61</v>
      </c>
      <c r="B45" s="39">
        <f>IRR(B44:V44)</f>
        <v>0.24140997849150758</v>
      </c>
      <c r="C45" s="46"/>
    </row>
    <row r="46" spans="1:32" hidden="1" outlineLevel="1">
      <c r="A46" s="3" t="s">
        <v>185</v>
      </c>
      <c r="B46" s="117">
        <f>NPV(0.04,B44:V44)</f>
        <v>88798.956193242149</v>
      </c>
    </row>
    <row r="47" spans="1:32" hidden="1" outlineLevel="1">
      <c r="A47" s="3" t="s">
        <v>74</v>
      </c>
      <c r="C47" s="111">
        <f t="shared" ref="C47:AF47" si="35">C42*$B$12</f>
        <v>280.5</v>
      </c>
      <c r="D47" s="89">
        <f t="shared" si="35"/>
        <v>561</v>
      </c>
      <c r="E47" s="89">
        <f t="shared" si="35"/>
        <v>841.5</v>
      </c>
      <c r="F47" s="89">
        <f t="shared" si="35"/>
        <v>1122</v>
      </c>
      <c r="G47" s="89">
        <f t="shared" si="35"/>
        <v>1402.5</v>
      </c>
      <c r="H47" s="89">
        <f t="shared" si="35"/>
        <v>1683</v>
      </c>
      <c r="I47" s="89">
        <f t="shared" si="35"/>
        <v>1963.5</v>
      </c>
      <c r="J47" s="89">
        <f t="shared" si="35"/>
        <v>2244</v>
      </c>
      <c r="K47" s="89">
        <f t="shared" si="35"/>
        <v>2524.5</v>
      </c>
      <c r="L47" s="89">
        <f t="shared" si="35"/>
        <v>2805</v>
      </c>
      <c r="M47" s="89">
        <f t="shared" si="35"/>
        <v>3085.5</v>
      </c>
      <c r="N47" s="89">
        <f t="shared" si="35"/>
        <v>3366</v>
      </c>
      <c r="O47" s="89">
        <f t="shared" si="35"/>
        <v>3646.5</v>
      </c>
      <c r="P47" s="89">
        <f t="shared" si="35"/>
        <v>3927</v>
      </c>
      <c r="Q47" s="89">
        <f t="shared" si="35"/>
        <v>4207.5</v>
      </c>
      <c r="R47" s="89">
        <f t="shared" si="35"/>
        <v>4488</v>
      </c>
      <c r="S47" s="89">
        <f t="shared" si="35"/>
        <v>4768.5</v>
      </c>
      <c r="T47" s="89">
        <f t="shared" si="35"/>
        <v>5049</v>
      </c>
      <c r="U47" s="89">
        <f t="shared" si="35"/>
        <v>5329.5</v>
      </c>
      <c r="V47" s="89">
        <f t="shared" si="35"/>
        <v>5610</v>
      </c>
      <c r="W47" s="89">
        <f t="shared" si="35"/>
        <v>5610</v>
      </c>
      <c r="X47" s="89">
        <f t="shared" si="35"/>
        <v>5610</v>
      </c>
      <c r="Y47" s="89">
        <f t="shared" si="35"/>
        <v>5610</v>
      </c>
      <c r="Z47" s="89">
        <f t="shared" si="35"/>
        <v>5610</v>
      </c>
      <c r="AA47" s="89">
        <f t="shared" si="35"/>
        <v>5610</v>
      </c>
      <c r="AB47" s="89">
        <f t="shared" si="35"/>
        <v>5610</v>
      </c>
      <c r="AC47" s="89">
        <f t="shared" si="35"/>
        <v>5610</v>
      </c>
      <c r="AD47" s="89">
        <f t="shared" si="35"/>
        <v>5610</v>
      </c>
      <c r="AE47" s="89">
        <f t="shared" si="35"/>
        <v>5610</v>
      </c>
      <c r="AF47" s="89">
        <f t="shared" si="35"/>
        <v>5610</v>
      </c>
    </row>
    <row r="48" spans="1:32" hidden="1" outlineLevel="1">
      <c r="A48" s="3" t="s">
        <v>77</v>
      </c>
      <c r="C48" s="115">
        <f t="shared" ref="C48:AF48" si="36">($B$13)*C47</f>
        <v>39270</v>
      </c>
      <c r="D48" s="89">
        <f t="shared" si="36"/>
        <v>78540</v>
      </c>
      <c r="E48" s="89">
        <f t="shared" si="36"/>
        <v>117810</v>
      </c>
      <c r="F48" s="89">
        <f t="shared" si="36"/>
        <v>157080</v>
      </c>
      <c r="G48" s="89">
        <f t="shared" si="36"/>
        <v>196350</v>
      </c>
      <c r="H48" s="89">
        <f t="shared" si="36"/>
        <v>235620</v>
      </c>
      <c r="I48" s="89">
        <f t="shared" si="36"/>
        <v>274890</v>
      </c>
      <c r="J48" s="89">
        <f t="shared" si="36"/>
        <v>314160</v>
      </c>
      <c r="K48" s="89">
        <f t="shared" si="36"/>
        <v>353430</v>
      </c>
      <c r="L48" s="89">
        <f t="shared" si="36"/>
        <v>392700</v>
      </c>
      <c r="M48" s="89">
        <f t="shared" si="36"/>
        <v>431970</v>
      </c>
      <c r="N48" s="89">
        <f t="shared" si="36"/>
        <v>471240</v>
      </c>
      <c r="O48" s="89">
        <f t="shared" si="36"/>
        <v>510510</v>
      </c>
      <c r="P48" s="89">
        <f t="shared" si="36"/>
        <v>549780</v>
      </c>
      <c r="Q48" s="89">
        <f t="shared" si="36"/>
        <v>589050</v>
      </c>
      <c r="R48" s="89">
        <f t="shared" si="36"/>
        <v>628320</v>
      </c>
      <c r="S48" s="89">
        <f t="shared" si="36"/>
        <v>667590</v>
      </c>
      <c r="T48" s="89">
        <f t="shared" si="36"/>
        <v>706860</v>
      </c>
      <c r="U48" s="89">
        <f t="shared" si="36"/>
        <v>746130</v>
      </c>
      <c r="V48" s="89">
        <f t="shared" si="36"/>
        <v>785400</v>
      </c>
      <c r="W48" s="89">
        <f t="shared" si="36"/>
        <v>785400</v>
      </c>
      <c r="X48" s="89">
        <f t="shared" si="36"/>
        <v>785400</v>
      </c>
      <c r="Y48" s="89">
        <f t="shared" si="36"/>
        <v>785400</v>
      </c>
      <c r="Z48" s="89">
        <f t="shared" si="36"/>
        <v>785400</v>
      </c>
      <c r="AA48" s="89">
        <f t="shared" si="36"/>
        <v>785400</v>
      </c>
      <c r="AB48" s="89">
        <f t="shared" si="36"/>
        <v>785400</v>
      </c>
      <c r="AC48" s="89">
        <f t="shared" si="36"/>
        <v>785400</v>
      </c>
      <c r="AD48" s="89">
        <f t="shared" si="36"/>
        <v>785400</v>
      </c>
      <c r="AE48" s="89">
        <f t="shared" si="36"/>
        <v>785400</v>
      </c>
      <c r="AF48" s="89">
        <f t="shared" si="36"/>
        <v>785400</v>
      </c>
    </row>
    <row r="49" spans="1:32" hidden="1" outlineLevel="1">
      <c r="A49" s="3" t="s">
        <v>101</v>
      </c>
      <c r="C49" s="89">
        <f t="shared" ref="C49:AF49" si="37">C48*$B$14</f>
        <v>27489</v>
      </c>
      <c r="D49" s="89">
        <f t="shared" si="37"/>
        <v>54978</v>
      </c>
      <c r="E49" s="89">
        <f t="shared" si="37"/>
        <v>82467</v>
      </c>
      <c r="F49" s="89">
        <f t="shared" si="37"/>
        <v>109956</v>
      </c>
      <c r="G49" s="89">
        <f t="shared" si="37"/>
        <v>137445</v>
      </c>
      <c r="H49" s="89">
        <f t="shared" si="37"/>
        <v>164934</v>
      </c>
      <c r="I49" s="89">
        <f t="shared" si="37"/>
        <v>192423</v>
      </c>
      <c r="J49" s="89">
        <f t="shared" si="37"/>
        <v>219912</v>
      </c>
      <c r="K49" s="89">
        <f t="shared" si="37"/>
        <v>247400.99999999997</v>
      </c>
      <c r="L49" s="89">
        <f t="shared" si="37"/>
        <v>274890</v>
      </c>
      <c r="M49" s="89">
        <f t="shared" si="37"/>
        <v>302379</v>
      </c>
      <c r="N49" s="89">
        <f t="shared" si="37"/>
        <v>329868</v>
      </c>
      <c r="O49" s="89">
        <f t="shared" si="37"/>
        <v>357357</v>
      </c>
      <c r="P49" s="89">
        <f t="shared" si="37"/>
        <v>384846</v>
      </c>
      <c r="Q49" s="89">
        <f t="shared" si="37"/>
        <v>412335</v>
      </c>
      <c r="R49" s="89">
        <f t="shared" si="37"/>
        <v>439824</v>
      </c>
      <c r="S49" s="89">
        <f t="shared" si="37"/>
        <v>467312.99999999994</v>
      </c>
      <c r="T49" s="89">
        <f t="shared" si="37"/>
        <v>494801.99999999994</v>
      </c>
      <c r="U49" s="89">
        <f t="shared" si="37"/>
        <v>522290.99999999994</v>
      </c>
      <c r="V49" s="89">
        <f t="shared" si="37"/>
        <v>549780</v>
      </c>
      <c r="W49" s="89">
        <f t="shared" si="37"/>
        <v>549780</v>
      </c>
      <c r="X49" s="89">
        <f t="shared" si="37"/>
        <v>549780</v>
      </c>
      <c r="Y49" s="89">
        <f t="shared" si="37"/>
        <v>549780</v>
      </c>
      <c r="Z49" s="89">
        <f t="shared" si="37"/>
        <v>549780</v>
      </c>
      <c r="AA49" s="89">
        <f t="shared" si="37"/>
        <v>549780</v>
      </c>
      <c r="AB49" s="89">
        <f t="shared" si="37"/>
        <v>549780</v>
      </c>
      <c r="AC49" s="89">
        <f t="shared" si="37"/>
        <v>549780</v>
      </c>
      <c r="AD49" s="89">
        <f t="shared" si="37"/>
        <v>549780</v>
      </c>
      <c r="AE49" s="89">
        <f t="shared" si="37"/>
        <v>549780</v>
      </c>
      <c r="AF49" s="89">
        <f t="shared" si="37"/>
        <v>549780</v>
      </c>
    </row>
    <row r="50" spans="1:32" hidden="1" outlineLevel="1">
      <c r="A50" s="3" t="s">
        <v>102</v>
      </c>
      <c r="C50" s="89">
        <f>C48-C49</f>
        <v>11781</v>
      </c>
      <c r="D50" s="89">
        <f t="shared" ref="D50:AF50" si="38">D48-D49</f>
        <v>23562</v>
      </c>
      <c r="E50" s="89">
        <f t="shared" si="38"/>
        <v>35343</v>
      </c>
      <c r="F50" s="89">
        <f t="shared" si="38"/>
        <v>47124</v>
      </c>
      <c r="G50" s="89">
        <f t="shared" si="38"/>
        <v>58905</v>
      </c>
      <c r="H50" s="89">
        <f t="shared" si="38"/>
        <v>70686</v>
      </c>
      <c r="I50" s="89">
        <f t="shared" si="38"/>
        <v>82467</v>
      </c>
      <c r="J50" s="89">
        <f t="shared" si="38"/>
        <v>94248</v>
      </c>
      <c r="K50" s="89">
        <f t="shared" si="38"/>
        <v>106029.00000000003</v>
      </c>
      <c r="L50" s="89">
        <f t="shared" si="38"/>
        <v>117810</v>
      </c>
      <c r="M50" s="89">
        <f t="shared" si="38"/>
        <v>129591</v>
      </c>
      <c r="N50" s="89">
        <f t="shared" si="38"/>
        <v>141372</v>
      </c>
      <c r="O50" s="89">
        <f t="shared" si="38"/>
        <v>153153</v>
      </c>
      <c r="P50" s="89">
        <f t="shared" si="38"/>
        <v>164934</v>
      </c>
      <c r="Q50" s="89">
        <f t="shared" si="38"/>
        <v>176715</v>
      </c>
      <c r="R50" s="89">
        <f t="shared" si="38"/>
        <v>188496</v>
      </c>
      <c r="S50" s="89">
        <f t="shared" si="38"/>
        <v>200277.00000000006</v>
      </c>
      <c r="T50" s="89">
        <f t="shared" si="38"/>
        <v>212058.00000000006</v>
      </c>
      <c r="U50" s="89">
        <f t="shared" si="38"/>
        <v>223839.00000000006</v>
      </c>
      <c r="V50" s="89">
        <f t="shared" si="38"/>
        <v>235620</v>
      </c>
      <c r="W50" s="89">
        <f t="shared" si="38"/>
        <v>235620</v>
      </c>
      <c r="X50" s="89">
        <f t="shared" si="38"/>
        <v>235620</v>
      </c>
      <c r="Y50" s="89">
        <f t="shared" si="38"/>
        <v>235620</v>
      </c>
      <c r="Z50" s="89">
        <f t="shared" si="38"/>
        <v>235620</v>
      </c>
      <c r="AA50" s="89">
        <f t="shared" si="38"/>
        <v>235620</v>
      </c>
      <c r="AB50" s="89">
        <f t="shared" si="38"/>
        <v>235620</v>
      </c>
      <c r="AC50" s="89">
        <f t="shared" si="38"/>
        <v>235620</v>
      </c>
      <c r="AD50" s="89">
        <f t="shared" si="38"/>
        <v>235620</v>
      </c>
      <c r="AE50" s="89">
        <f t="shared" si="38"/>
        <v>235620</v>
      </c>
      <c r="AF50" s="89">
        <f t="shared" si="38"/>
        <v>235620</v>
      </c>
    </row>
    <row r="51" spans="1:32" hidden="1" outlineLevel="1"/>
    <row r="52" spans="1:32" hidden="1" outlineLevel="1">
      <c r="A52" s="3" t="s">
        <v>158</v>
      </c>
      <c r="B52" s="46">
        <f>-C80</f>
        <v>-24000</v>
      </c>
      <c r="C52" s="46">
        <f>C50</f>
        <v>11781</v>
      </c>
      <c r="D52" s="46">
        <f t="shared" ref="D52:AF52" si="39">D50</f>
        <v>23562</v>
      </c>
      <c r="E52" s="46">
        <f t="shared" si="39"/>
        <v>35343</v>
      </c>
      <c r="F52" s="46">
        <f t="shared" si="39"/>
        <v>47124</v>
      </c>
      <c r="G52" s="46">
        <f t="shared" si="39"/>
        <v>58905</v>
      </c>
      <c r="H52" s="46">
        <f t="shared" si="39"/>
        <v>70686</v>
      </c>
      <c r="I52" s="46">
        <f t="shared" si="39"/>
        <v>82467</v>
      </c>
      <c r="J52" s="46">
        <f t="shared" si="39"/>
        <v>94248</v>
      </c>
      <c r="K52" s="46">
        <f t="shared" si="39"/>
        <v>106029.00000000003</v>
      </c>
      <c r="L52" s="46">
        <f t="shared" si="39"/>
        <v>117810</v>
      </c>
      <c r="M52" s="46">
        <f t="shared" si="39"/>
        <v>129591</v>
      </c>
      <c r="N52" s="46">
        <f t="shared" si="39"/>
        <v>141372</v>
      </c>
      <c r="O52" s="46">
        <f t="shared" si="39"/>
        <v>153153</v>
      </c>
      <c r="P52" s="46">
        <f t="shared" si="39"/>
        <v>164934</v>
      </c>
      <c r="Q52" s="46">
        <f t="shared" si="39"/>
        <v>176715</v>
      </c>
      <c r="R52" s="46">
        <f t="shared" si="39"/>
        <v>188496</v>
      </c>
      <c r="S52" s="46">
        <f t="shared" si="39"/>
        <v>200277.00000000006</v>
      </c>
      <c r="T52" s="46">
        <f t="shared" si="39"/>
        <v>212058.00000000006</v>
      </c>
      <c r="U52" s="46">
        <f t="shared" si="39"/>
        <v>223839.00000000006</v>
      </c>
      <c r="V52" s="46">
        <f>V50-B52</f>
        <v>259620</v>
      </c>
      <c r="W52" s="46">
        <f t="shared" si="39"/>
        <v>235620</v>
      </c>
      <c r="X52" s="46">
        <f t="shared" si="39"/>
        <v>235620</v>
      </c>
      <c r="Y52" s="46">
        <f t="shared" si="39"/>
        <v>235620</v>
      </c>
      <c r="Z52" s="46">
        <f t="shared" si="39"/>
        <v>235620</v>
      </c>
      <c r="AA52" s="46">
        <f t="shared" si="39"/>
        <v>235620</v>
      </c>
      <c r="AB52" s="46">
        <f t="shared" si="39"/>
        <v>235620</v>
      </c>
      <c r="AC52" s="46">
        <f t="shared" si="39"/>
        <v>235620</v>
      </c>
      <c r="AD52" s="46">
        <f t="shared" si="39"/>
        <v>235620</v>
      </c>
      <c r="AE52" s="46">
        <f t="shared" si="39"/>
        <v>235620</v>
      </c>
      <c r="AF52" s="46">
        <f t="shared" si="39"/>
        <v>235620</v>
      </c>
    </row>
    <row r="53" spans="1:32" hidden="1" outlineLevel="1">
      <c r="A53" s="3" t="s">
        <v>159</v>
      </c>
      <c r="B53" s="102">
        <f>IRR(B52:V52)</f>
        <v>0.98780136908309335</v>
      </c>
    </row>
    <row r="54" spans="1:32" hidden="1" outlineLevel="1">
      <c r="A54" s="3" t="s">
        <v>185</v>
      </c>
      <c r="B54" s="117">
        <f>NPV(0.04,B52:V52)</f>
        <v>1405196.6168574903</v>
      </c>
    </row>
    <row r="55" spans="1:32" hidden="1" outlineLevel="1">
      <c r="B55" s="44">
        <f>SUM(B144:P144)</f>
        <v>-67030.369068402812</v>
      </c>
    </row>
    <row r="56" spans="1:32" hidden="1" outlineLevel="1">
      <c r="A56" s="3" t="s">
        <v>196</v>
      </c>
      <c r="B56" s="46">
        <f>-C78</f>
        <v>-240000</v>
      </c>
      <c r="C56" s="46">
        <f>C48-C96-C97-1500-C101</f>
        <v>34470</v>
      </c>
      <c r="D56" s="46">
        <f>C56</f>
        <v>34470</v>
      </c>
      <c r="E56" s="46">
        <f t="shared" ref="E56:V56" si="40">D56</f>
        <v>34470</v>
      </c>
      <c r="F56" s="46">
        <f t="shared" si="40"/>
        <v>34470</v>
      </c>
      <c r="G56" s="46">
        <f t="shared" si="40"/>
        <v>34470</v>
      </c>
      <c r="H56" s="46">
        <f t="shared" si="40"/>
        <v>34470</v>
      </c>
      <c r="I56" s="46">
        <f t="shared" si="40"/>
        <v>34470</v>
      </c>
      <c r="J56" s="46">
        <f t="shared" si="40"/>
        <v>34470</v>
      </c>
      <c r="K56" s="46">
        <f t="shared" si="40"/>
        <v>34470</v>
      </c>
      <c r="L56" s="46">
        <f t="shared" si="40"/>
        <v>34470</v>
      </c>
      <c r="M56" s="46">
        <f t="shared" si="40"/>
        <v>34470</v>
      </c>
      <c r="N56" s="46">
        <f t="shared" si="40"/>
        <v>34470</v>
      </c>
      <c r="O56" s="46">
        <f t="shared" si="40"/>
        <v>34470</v>
      </c>
      <c r="P56" s="46">
        <f t="shared" si="40"/>
        <v>34470</v>
      </c>
      <c r="Q56" s="46">
        <f t="shared" si="40"/>
        <v>34470</v>
      </c>
      <c r="R56" s="46">
        <f t="shared" si="40"/>
        <v>34470</v>
      </c>
      <c r="S56" s="46">
        <f t="shared" si="40"/>
        <v>34470</v>
      </c>
      <c r="T56" s="46">
        <f t="shared" si="40"/>
        <v>34470</v>
      </c>
      <c r="U56" s="46">
        <f t="shared" si="40"/>
        <v>34470</v>
      </c>
      <c r="V56" s="46">
        <f t="shared" si="40"/>
        <v>34470</v>
      </c>
    </row>
    <row r="57" spans="1:32" hidden="1" outlineLevel="1">
      <c r="A57" s="3" t="s">
        <v>61</v>
      </c>
      <c r="B57" s="102">
        <f>IRR(B56:V56)</f>
        <v>0.13148374227043291</v>
      </c>
    </row>
    <row r="58" spans="1:32" hidden="1" outlineLevel="1">
      <c r="A58" s="3" t="s">
        <v>185</v>
      </c>
      <c r="B58" s="117">
        <f>NPV(0.04,B56:V56)</f>
        <v>219671.68183753465</v>
      </c>
    </row>
    <row r="59" spans="1:32" hidden="1" outlineLevel="1"/>
    <row r="60" spans="1:32" hidden="1" outlineLevel="1">
      <c r="A60" s="3" t="s">
        <v>75</v>
      </c>
      <c r="C60" s="111">
        <f>C42-C47</f>
        <v>49.5</v>
      </c>
      <c r="D60" s="89">
        <f t="shared" ref="D60:AF60" si="41">D42-D47</f>
        <v>99</v>
      </c>
      <c r="E60" s="89">
        <f t="shared" si="41"/>
        <v>148.5</v>
      </c>
      <c r="F60" s="89">
        <f t="shared" si="41"/>
        <v>198</v>
      </c>
      <c r="G60" s="89">
        <f t="shared" si="41"/>
        <v>247.5</v>
      </c>
      <c r="H60" s="89">
        <f t="shared" si="41"/>
        <v>297</v>
      </c>
      <c r="I60" s="89">
        <f t="shared" si="41"/>
        <v>346.5</v>
      </c>
      <c r="J60" s="89">
        <f t="shared" si="41"/>
        <v>396</v>
      </c>
      <c r="K60" s="89">
        <f t="shared" si="41"/>
        <v>445.5</v>
      </c>
      <c r="L60" s="89">
        <f t="shared" si="41"/>
        <v>495</v>
      </c>
      <c r="M60" s="89">
        <f t="shared" si="41"/>
        <v>544.5</v>
      </c>
      <c r="N60" s="89">
        <f t="shared" si="41"/>
        <v>594</v>
      </c>
      <c r="O60" s="89">
        <f t="shared" si="41"/>
        <v>643.5</v>
      </c>
      <c r="P60" s="89">
        <f t="shared" si="41"/>
        <v>693</v>
      </c>
      <c r="Q60" s="89">
        <f t="shared" si="41"/>
        <v>742.5</v>
      </c>
      <c r="R60" s="89">
        <f t="shared" si="41"/>
        <v>792</v>
      </c>
      <c r="S60" s="89">
        <f t="shared" si="41"/>
        <v>841.5</v>
      </c>
      <c r="T60" s="89">
        <f t="shared" si="41"/>
        <v>891</v>
      </c>
      <c r="U60" s="89">
        <f t="shared" si="41"/>
        <v>940.5</v>
      </c>
      <c r="V60" s="89">
        <f t="shared" si="41"/>
        <v>990</v>
      </c>
      <c r="W60" s="89">
        <f t="shared" si="41"/>
        <v>990</v>
      </c>
      <c r="X60" s="89">
        <f t="shared" si="41"/>
        <v>990</v>
      </c>
      <c r="Y60" s="89">
        <f t="shared" si="41"/>
        <v>990</v>
      </c>
      <c r="Z60" s="89">
        <f t="shared" si="41"/>
        <v>990</v>
      </c>
      <c r="AA60" s="89">
        <f t="shared" si="41"/>
        <v>990</v>
      </c>
      <c r="AB60" s="89">
        <f t="shared" si="41"/>
        <v>990</v>
      </c>
      <c r="AC60" s="89">
        <f t="shared" si="41"/>
        <v>990</v>
      </c>
      <c r="AD60" s="89">
        <f t="shared" si="41"/>
        <v>990</v>
      </c>
      <c r="AE60" s="89">
        <f t="shared" si="41"/>
        <v>990</v>
      </c>
      <c r="AF60" s="89">
        <f t="shared" si="41"/>
        <v>990</v>
      </c>
    </row>
    <row r="61" spans="1:32" hidden="1" outlineLevel="1">
      <c r="A61" s="3" t="s">
        <v>70</v>
      </c>
      <c r="C61" s="111">
        <f t="shared" ref="C61:AF61" si="42">C60*$E$16</f>
        <v>0</v>
      </c>
      <c r="D61" s="111">
        <f t="shared" si="42"/>
        <v>0</v>
      </c>
      <c r="E61" s="111">
        <f t="shared" si="42"/>
        <v>0</v>
      </c>
      <c r="F61" s="111">
        <f t="shared" si="42"/>
        <v>0</v>
      </c>
      <c r="G61" s="111">
        <f t="shared" si="42"/>
        <v>0</v>
      </c>
      <c r="H61" s="111">
        <f t="shared" si="42"/>
        <v>0</v>
      </c>
      <c r="I61" s="111">
        <f t="shared" si="42"/>
        <v>0</v>
      </c>
      <c r="J61" s="111">
        <f t="shared" si="42"/>
        <v>0</v>
      </c>
      <c r="K61" s="111">
        <f t="shared" si="42"/>
        <v>0</v>
      </c>
      <c r="L61" s="111">
        <f t="shared" si="42"/>
        <v>0</v>
      </c>
      <c r="M61" s="111">
        <f t="shared" si="42"/>
        <v>0</v>
      </c>
      <c r="N61" s="111">
        <f t="shared" si="42"/>
        <v>0</v>
      </c>
      <c r="O61" s="111">
        <f t="shared" si="42"/>
        <v>0</v>
      </c>
      <c r="P61" s="111">
        <f t="shared" si="42"/>
        <v>0</v>
      </c>
      <c r="Q61" s="111">
        <f t="shared" si="42"/>
        <v>0</v>
      </c>
      <c r="R61" s="111">
        <f t="shared" si="42"/>
        <v>0</v>
      </c>
      <c r="S61" s="111">
        <f t="shared" si="42"/>
        <v>0</v>
      </c>
      <c r="T61" s="111">
        <f t="shared" si="42"/>
        <v>0</v>
      </c>
      <c r="U61" s="111">
        <f t="shared" si="42"/>
        <v>0</v>
      </c>
      <c r="V61" s="111">
        <f t="shared" si="42"/>
        <v>0</v>
      </c>
      <c r="W61" s="111">
        <f t="shared" si="42"/>
        <v>0</v>
      </c>
      <c r="X61" s="111">
        <f t="shared" si="42"/>
        <v>0</v>
      </c>
      <c r="Y61" s="111">
        <f t="shared" si="42"/>
        <v>0</v>
      </c>
      <c r="Z61" s="111">
        <f t="shared" si="42"/>
        <v>0</v>
      </c>
      <c r="AA61" s="111">
        <f t="shared" si="42"/>
        <v>0</v>
      </c>
      <c r="AB61" s="111">
        <f t="shared" si="42"/>
        <v>0</v>
      </c>
      <c r="AC61" s="111">
        <f t="shared" si="42"/>
        <v>0</v>
      </c>
      <c r="AD61" s="111">
        <f t="shared" si="42"/>
        <v>0</v>
      </c>
      <c r="AE61" s="111">
        <f t="shared" si="42"/>
        <v>0</v>
      </c>
      <c r="AF61" s="111">
        <f t="shared" si="42"/>
        <v>0</v>
      </c>
    </row>
    <row r="62" spans="1:32" hidden="1" outlineLevel="1">
      <c r="A62" s="3" t="s">
        <v>76</v>
      </c>
      <c r="C62" s="55">
        <f t="shared" ref="C62:AF62" si="43">C61*$E$17</f>
        <v>0</v>
      </c>
      <c r="D62" s="55">
        <f t="shared" si="43"/>
        <v>0</v>
      </c>
      <c r="E62" s="55">
        <f t="shared" si="43"/>
        <v>0</v>
      </c>
      <c r="F62" s="55">
        <f t="shared" si="43"/>
        <v>0</v>
      </c>
      <c r="G62" s="55">
        <f t="shared" si="43"/>
        <v>0</v>
      </c>
      <c r="H62" s="55">
        <f t="shared" si="43"/>
        <v>0</v>
      </c>
      <c r="I62" s="55">
        <f t="shared" si="43"/>
        <v>0</v>
      </c>
      <c r="J62" s="55">
        <f t="shared" si="43"/>
        <v>0</v>
      </c>
      <c r="K62" s="55">
        <f t="shared" si="43"/>
        <v>0</v>
      </c>
      <c r="L62" s="55">
        <f t="shared" si="43"/>
        <v>0</v>
      </c>
      <c r="M62" s="55">
        <f t="shared" si="43"/>
        <v>0</v>
      </c>
      <c r="N62" s="55">
        <f t="shared" si="43"/>
        <v>0</v>
      </c>
      <c r="O62" s="55">
        <f t="shared" si="43"/>
        <v>0</v>
      </c>
      <c r="P62" s="55">
        <f t="shared" si="43"/>
        <v>0</v>
      </c>
      <c r="Q62" s="55">
        <f t="shared" si="43"/>
        <v>0</v>
      </c>
      <c r="R62" s="55">
        <f t="shared" si="43"/>
        <v>0</v>
      </c>
      <c r="S62" s="55">
        <f t="shared" si="43"/>
        <v>0</v>
      </c>
      <c r="T62" s="55">
        <f t="shared" si="43"/>
        <v>0</v>
      </c>
      <c r="U62" s="55">
        <f t="shared" si="43"/>
        <v>0</v>
      </c>
      <c r="V62" s="55">
        <f t="shared" si="43"/>
        <v>0</v>
      </c>
      <c r="W62" s="55">
        <f t="shared" si="43"/>
        <v>0</v>
      </c>
      <c r="X62" s="55">
        <f t="shared" si="43"/>
        <v>0</v>
      </c>
      <c r="Y62" s="55">
        <f t="shared" si="43"/>
        <v>0</v>
      </c>
      <c r="Z62" s="55">
        <f t="shared" si="43"/>
        <v>0</v>
      </c>
      <c r="AA62" s="55">
        <f t="shared" si="43"/>
        <v>0</v>
      </c>
      <c r="AB62" s="55">
        <f t="shared" si="43"/>
        <v>0</v>
      </c>
      <c r="AC62" s="55">
        <f t="shared" si="43"/>
        <v>0</v>
      </c>
      <c r="AD62" s="55">
        <f t="shared" si="43"/>
        <v>0</v>
      </c>
      <c r="AE62" s="55">
        <f t="shared" si="43"/>
        <v>0</v>
      </c>
      <c r="AF62" s="55">
        <f t="shared" si="43"/>
        <v>0</v>
      </c>
    </row>
    <row r="63" spans="1:32" hidden="1" outlineLevel="1">
      <c r="A63" s="3" t="s">
        <v>96</v>
      </c>
      <c r="C63" s="87">
        <f>ROUNDUP(C39*$B$11/1000*(1-$B$12)*$E$16/10,0)*$E$13</f>
        <v>0</v>
      </c>
      <c r="D63" s="87">
        <f t="shared" ref="D63:AF63" si="44">ROUNDUP(D39*$B$11/1000*(1-$B$12)*$E$16/10,0)*$E$13</f>
        <v>0</v>
      </c>
      <c r="E63" s="87">
        <f t="shared" si="44"/>
        <v>0</v>
      </c>
      <c r="F63" s="87">
        <f t="shared" si="44"/>
        <v>0</v>
      </c>
      <c r="G63" s="87">
        <f t="shared" si="44"/>
        <v>0</v>
      </c>
      <c r="H63" s="87">
        <f t="shared" si="44"/>
        <v>0</v>
      </c>
      <c r="I63" s="87">
        <f t="shared" si="44"/>
        <v>0</v>
      </c>
      <c r="J63" s="87">
        <f t="shared" si="44"/>
        <v>0</v>
      </c>
      <c r="K63" s="87">
        <f t="shared" si="44"/>
        <v>0</v>
      </c>
      <c r="L63" s="87">
        <f t="shared" si="44"/>
        <v>0</v>
      </c>
      <c r="M63" s="87">
        <f t="shared" si="44"/>
        <v>0</v>
      </c>
      <c r="N63" s="87">
        <f t="shared" si="44"/>
        <v>0</v>
      </c>
      <c r="O63" s="87">
        <f t="shared" si="44"/>
        <v>0</v>
      </c>
      <c r="P63" s="87">
        <f t="shared" si="44"/>
        <v>0</v>
      </c>
      <c r="Q63" s="87">
        <f t="shared" si="44"/>
        <v>0</v>
      </c>
      <c r="R63" s="87">
        <f t="shared" si="44"/>
        <v>0</v>
      </c>
      <c r="S63" s="87">
        <f t="shared" si="44"/>
        <v>0</v>
      </c>
      <c r="T63" s="87">
        <f t="shared" si="44"/>
        <v>0</v>
      </c>
      <c r="U63" s="87">
        <f t="shared" si="44"/>
        <v>0</v>
      </c>
      <c r="V63" s="87">
        <f t="shared" si="44"/>
        <v>0</v>
      </c>
      <c r="W63" s="87">
        <f t="shared" si="44"/>
        <v>0</v>
      </c>
      <c r="X63" s="87">
        <f t="shared" si="44"/>
        <v>0</v>
      </c>
      <c r="Y63" s="87">
        <f t="shared" si="44"/>
        <v>0</v>
      </c>
      <c r="Z63" s="87">
        <f t="shared" si="44"/>
        <v>0</v>
      </c>
      <c r="AA63" s="87">
        <f t="shared" si="44"/>
        <v>0</v>
      </c>
      <c r="AB63" s="87">
        <f t="shared" si="44"/>
        <v>0</v>
      </c>
      <c r="AC63" s="87">
        <f t="shared" si="44"/>
        <v>0</v>
      </c>
      <c r="AD63" s="87">
        <f t="shared" si="44"/>
        <v>0</v>
      </c>
      <c r="AE63" s="87">
        <f t="shared" si="44"/>
        <v>0</v>
      </c>
      <c r="AF63" s="87">
        <f t="shared" si="44"/>
        <v>0</v>
      </c>
    </row>
    <row r="64" spans="1:32" hidden="1" outlineLevel="1">
      <c r="A64" s="3" t="s">
        <v>95</v>
      </c>
      <c r="C64" s="87">
        <f>C63</f>
        <v>0</v>
      </c>
      <c r="D64" s="87">
        <f>D63+C64</f>
        <v>0</v>
      </c>
      <c r="E64" s="87">
        <f t="shared" ref="E64:V64" si="45">E63+D64</f>
        <v>0</v>
      </c>
      <c r="F64" s="87">
        <f t="shared" si="45"/>
        <v>0</v>
      </c>
      <c r="G64" s="87">
        <f t="shared" si="45"/>
        <v>0</v>
      </c>
      <c r="H64" s="87">
        <f t="shared" si="45"/>
        <v>0</v>
      </c>
      <c r="I64" s="87">
        <f t="shared" si="45"/>
        <v>0</v>
      </c>
      <c r="J64" s="87">
        <f t="shared" si="45"/>
        <v>0</v>
      </c>
      <c r="K64" s="87">
        <f t="shared" si="45"/>
        <v>0</v>
      </c>
      <c r="L64" s="87">
        <f t="shared" si="45"/>
        <v>0</v>
      </c>
      <c r="M64" s="87">
        <f t="shared" si="45"/>
        <v>0</v>
      </c>
      <c r="N64" s="87">
        <f t="shared" si="45"/>
        <v>0</v>
      </c>
      <c r="O64" s="87">
        <f t="shared" si="45"/>
        <v>0</v>
      </c>
      <c r="P64" s="87">
        <f t="shared" si="45"/>
        <v>0</v>
      </c>
      <c r="Q64" s="87">
        <f t="shared" si="45"/>
        <v>0</v>
      </c>
      <c r="R64" s="87">
        <f t="shared" si="45"/>
        <v>0</v>
      </c>
      <c r="S64" s="87">
        <f t="shared" si="45"/>
        <v>0</v>
      </c>
      <c r="T64" s="87">
        <f t="shared" si="45"/>
        <v>0</v>
      </c>
      <c r="U64" s="87">
        <f t="shared" si="45"/>
        <v>0</v>
      </c>
      <c r="V64" s="87">
        <f t="shared" si="45"/>
        <v>0</v>
      </c>
      <c r="W64" s="87">
        <f>W63+V64-C63</f>
        <v>0</v>
      </c>
      <c r="X64" s="87">
        <f t="shared" ref="X64:AF64" si="46">X63+W64-D63</f>
        <v>0</v>
      </c>
      <c r="Y64" s="87">
        <f t="shared" si="46"/>
        <v>0</v>
      </c>
      <c r="Z64" s="87">
        <f t="shared" si="46"/>
        <v>0</v>
      </c>
      <c r="AA64" s="87">
        <f t="shared" si="46"/>
        <v>0</v>
      </c>
      <c r="AB64" s="87">
        <f t="shared" si="46"/>
        <v>0</v>
      </c>
      <c r="AC64" s="87">
        <f t="shared" si="46"/>
        <v>0</v>
      </c>
      <c r="AD64" s="87">
        <f t="shared" si="46"/>
        <v>0</v>
      </c>
      <c r="AE64" s="87">
        <f t="shared" si="46"/>
        <v>0</v>
      </c>
      <c r="AF64" s="87">
        <f t="shared" si="46"/>
        <v>0</v>
      </c>
    </row>
    <row r="65" spans="1:32" hidden="1" outlineLevel="1">
      <c r="A65" s="3" t="s">
        <v>84</v>
      </c>
      <c r="C65" s="87">
        <f>ROUNDUP(C40/2000,0)</f>
        <v>1</v>
      </c>
      <c r="D65" s="87">
        <f t="shared" ref="D65:AF65" si="47">ROUNDUP(D40/2000,0)</f>
        <v>1</v>
      </c>
      <c r="E65" s="87">
        <f t="shared" si="47"/>
        <v>1</v>
      </c>
      <c r="F65" s="87">
        <f t="shared" si="47"/>
        <v>1</v>
      </c>
      <c r="G65" s="87">
        <f t="shared" si="47"/>
        <v>1</v>
      </c>
      <c r="H65" s="87">
        <f t="shared" si="47"/>
        <v>1</v>
      </c>
      <c r="I65" s="87">
        <f t="shared" si="47"/>
        <v>2</v>
      </c>
      <c r="J65" s="87">
        <f t="shared" si="47"/>
        <v>2</v>
      </c>
      <c r="K65" s="87">
        <f t="shared" si="47"/>
        <v>2</v>
      </c>
      <c r="L65" s="87">
        <f t="shared" si="47"/>
        <v>2</v>
      </c>
      <c r="M65" s="87">
        <f t="shared" si="47"/>
        <v>2</v>
      </c>
      <c r="N65" s="87">
        <f t="shared" si="47"/>
        <v>2</v>
      </c>
      <c r="O65" s="87">
        <f t="shared" si="47"/>
        <v>2</v>
      </c>
      <c r="P65" s="87">
        <f t="shared" si="47"/>
        <v>3</v>
      </c>
      <c r="Q65" s="87">
        <f t="shared" si="47"/>
        <v>3</v>
      </c>
      <c r="R65" s="87">
        <f t="shared" si="47"/>
        <v>3</v>
      </c>
      <c r="S65" s="87">
        <f t="shared" si="47"/>
        <v>3</v>
      </c>
      <c r="T65" s="87">
        <f t="shared" si="47"/>
        <v>3</v>
      </c>
      <c r="U65" s="87">
        <f t="shared" si="47"/>
        <v>3</v>
      </c>
      <c r="V65" s="87">
        <f t="shared" si="47"/>
        <v>3</v>
      </c>
      <c r="W65" s="87">
        <f t="shared" si="47"/>
        <v>3</v>
      </c>
      <c r="X65" s="87">
        <f t="shared" si="47"/>
        <v>3</v>
      </c>
      <c r="Y65" s="87">
        <f t="shared" si="47"/>
        <v>3</v>
      </c>
      <c r="Z65" s="87">
        <f t="shared" si="47"/>
        <v>3</v>
      </c>
      <c r="AA65" s="87">
        <f t="shared" si="47"/>
        <v>3</v>
      </c>
      <c r="AB65" s="87">
        <f t="shared" si="47"/>
        <v>3</v>
      </c>
      <c r="AC65" s="87">
        <f t="shared" si="47"/>
        <v>3</v>
      </c>
      <c r="AD65" s="87">
        <f t="shared" si="47"/>
        <v>3</v>
      </c>
      <c r="AE65" s="87">
        <f t="shared" si="47"/>
        <v>3</v>
      </c>
      <c r="AF65" s="87">
        <f t="shared" si="47"/>
        <v>3</v>
      </c>
    </row>
    <row r="66" spans="1:32" hidden="1" outlineLevel="1">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row>
    <row r="67" spans="1:32" hidden="1" outlineLevel="1"/>
    <row r="68" spans="1:32" hidden="1" outlineLevel="1">
      <c r="A68" s="3" t="s">
        <v>148</v>
      </c>
      <c r="C68" s="111">
        <f>C60-C61</f>
        <v>49.5</v>
      </c>
      <c r="D68" s="111">
        <f t="shared" ref="D68:AF68" si="48">D60-D61</f>
        <v>99</v>
      </c>
      <c r="E68" s="111">
        <f t="shared" si="48"/>
        <v>148.5</v>
      </c>
      <c r="F68" s="111">
        <f t="shared" si="48"/>
        <v>198</v>
      </c>
      <c r="G68" s="111">
        <f t="shared" si="48"/>
        <v>247.5</v>
      </c>
      <c r="H68" s="111">
        <f t="shared" si="48"/>
        <v>297</v>
      </c>
      <c r="I68" s="111">
        <f t="shared" si="48"/>
        <v>346.5</v>
      </c>
      <c r="J68" s="111">
        <f t="shared" si="48"/>
        <v>396</v>
      </c>
      <c r="K68" s="111">
        <f t="shared" si="48"/>
        <v>445.5</v>
      </c>
      <c r="L68" s="111">
        <f t="shared" si="48"/>
        <v>495</v>
      </c>
      <c r="M68" s="111">
        <f t="shared" si="48"/>
        <v>544.5</v>
      </c>
      <c r="N68" s="111">
        <f t="shared" si="48"/>
        <v>594</v>
      </c>
      <c r="O68" s="111">
        <f t="shared" si="48"/>
        <v>643.5</v>
      </c>
      <c r="P68" s="111">
        <f t="shared" si="48"/>
        <v>693</v>
      </c>
      <c r="Q68" s="111">
        <f t="shared" si="48"/>
        <v>742.5</v>
      </c>
      <c r="R68" s="111">
        <f t="shared" si="48"/>
        <v>792</v>
      </c>
      <c r="S68" s="111">
        <f t="shared" si="48"/>
        <v>841.5</v>
      </c>
      <c r="T68" s="111">
        <f t="shared" si="48"/>
        <v>891</v>
      </c>
      <c r="U68" s="111">
        <f t="shared" si="48"/>
        <v>940.5</v>
      </c>
      <c r="V68" s="111">
        <f t="shared" si="48"/>
        <v>990</v>
      </c>
      <c r="W68" s="111">
        <f t="shared" si="48"/>
        <v>990</v>
      </c>
      <c r="X68" s="111">
        <f t="shared" si="48"/>
        <v>990</v>
      </c>
      <c r="Y68" s="111">
        <f t="shared" si="48"/>
        <v>990</v>
      </c>
      <c r="Z68" s="111">
        <f t="shared" si="48"/>
        <v>990</v>
      </c>
      <c r="AA68" s="111">
        <f t="shared" si="48"/>
        <v>990</v>
      </c>
      <c r="AB68" s="111">
        <f t="shared" si="48"/>
        <v>990</v>
      </c>
      <c r="AC68" s="111">
        <f t="shared" si="48"/>
        <v>990</v>
      </c>
      <c r="AD68" s="111">
        <f t="shared" si="48"/>
        <v>990</v>
      </c>
      <c r="AE68" s="111">
        <f t="shared" si="48"/>
        <v>990</v>
      </c>
      <c r="AF68" s="111">
        <f t="shared" si="48"/>
        <v>990</v>
      </c>
    </row>
    <row r="69" spans="1:32" hidden="1" outlineLevel="1">
      <c r="A69" s="3" t="s">
        <v>149</v>
      </c>
      <c r="C69" s="111">
        <f t="shared" ref="C69:AF69" si="49">C68*$B$16</f>
        <v>544.5</v>
      </c>
      <c r="D69" s="111">
        <f t="shared" si="49"/>
        <v>1089</v>
      </c>
      <c r="E69" s="111">
        <f t="shared" si="49"/>
        <v>1633.5</v>
      </c>
      <c r="F69" s="111">
        <f t="shared" si="49"/>
        <v>2178</v>
      </c>
      <c r="G69" s="111">
        <f t="shared" si="49"/>
        <v>2722.5</v>
      </c>
      <c r="H69" s="111">
        <f t="shared" si="49"/>
        <v>3267</v>
      </c>
      <c r="I69" s="111">
        <f t="shared" si="49"/>
        <v>3811.5</v>
      </c>
      <c r="J69" s="111">
        <f t="shared" si="49"/>
        <v>4356</v>
      </c>
      <c r="K69" s="111">
        <f t="shared" si="49"/>
        <v>4900.5</v>
      </c>
      <c r="L69" s="111">
        <f t="shared" si="49"/>
        <v>5445</v>
      </c>
      <c r="M69" s="111">
        <f t="shared" si="49"/>
        <v>5989.5</v>
      </c>
      <c r="N69" s="111">
        <f t="shared" si="49"/>
        <v>6534</v>
      </c>
      <c r="O69" s="111">
        <f t="shared" si="49"/>
        <v>7078.5</v>
      </c>
      <c r="P69" s="111">
        <f t="shared" si="49"/>
        <v>7623</v>
      </c>
      <c r="Q69" s="111">
        <f t="shared" si="49"/>
        <v>8167.5</v>
      </c>
      <c r="R69" s="111">
        <f t="shared" si="49"/>
        <v>8712</v>
      </c>
      <c r="S69" s="111">
        <f t="shared" si="49"/>
        <v>9256.5</v>
      </c>
      <c r="T69" s="111">
        <f t="shared" si="49"/>
        <v>9801</v>
      </c>
      <c r="U69" s="111">
        <f t="shared" si="49"/>
        <v>10345.5</v>
      </c>
      <c r="V69" s="111">
        <f t="shared" si="49"/>
        <v>10890</v>
      </c>
      <c r="W69" s="111">
        <f t="shared" si="49"/>
        <v>10890</v>
      </c>
      <c r="X69" s="111">
        <f t="shared" si="49"/>
        <v>10890</v>
      </c>
      <c r="Y69" s="111">
        <f t="shared" si="49"/>
        <v>10890</v>
      </c>
      <c r="Z69" s="111">
        <f t="shared" si="49"/>
        <v>10890</v>
      </c>
      <c r="AA69" s="111">
        <f t="shared" si="49"/>
        <v>10890</v>
      </c>
      <c r="AB69" s="111">
        <f t="shared" si="49"/>
        <v>10890</v>
      </c>
      <c r="AC69" s="111">
        <f t="shared" si="49"/>
        <v>10890</v>
      </c>
      <c r="AD69" s="111">
        <f t="shared" si="49"/>
        <v>10890</v>
      </c>
      <c r="AE69" s="111">
        <f t="shared" si="49"/>
        <v>10890</v>
      </c>
      <c r="AF69" s="111">
        <f t="shared" si="49"/>
        <v>10890</v>
      </c>
    </row>
    <row r="70" spans="1:32" hidden="1" outlineLevel="1"/>
    <row r="71" spans="1:32" hidden="1" outlineLevel="1"/>
    <row r="72" spans="1:32" ht="14" collapsed="1" thickBot="1">
      <c r="A72" s="155" t="s">
        <v>154</v>
      </c>
      <c r="B72" s="156"/>
      <c r="C72" s="157">
        <f>SUM(C73:C76)</f>
        <v>63</v>
      </c>
      <c r="D72" s="157">
        <f t="shared" ref="D72:AF72" si="50">SUM(D73:D76)</f>
        <v>66</v>
      </c>
      <c r="E72" s="157">
        <f t="shared" si="50"/>
        <v>69</v>
      </c>
      <c r="F72" s="157">
        <f t="shared" si="50"/>
        <v>72</v>
      </c>
      <c r="G72" s="157">
        <f t="shared" si="50"/>
        <v>75</v>
      </c>
      <c r="H72" s="157">
        <f t="shared" si="50"/>
        <v>78</v>
      </c>
      <c r="I72" s="157">
        <f t="shared" si="50"/>
        <v>81</v>
      </c>
      <c r="J72" s="157">
        <f t="shared" si="50"/>
        <v>84</v>
      </c>
      <c r="K72" s="157">
        <f t="shared" si="50"/>
        <v>87</v>
      </c>
      <c r="L72" s="157">
        <f t="shared" si="50"/>
        <v>90</v>
      </c>
      <c r="M72" s="157">
        <f t="shared" si="50"/>
        <v>93</v>
      </c>
      <c r="N72" s="157">
        <f t="shared" si="50"/>
        <v>96</v>
      </c>
      <c r="O72" s="157">
        <f t="shared" si="50"/>
        <v>99</v>
      </c>
      <c r="P72" s="157">
        <f t="shared" si="50"/>
        <v>102</v>
      </c>
      <c r="Q72" s="157">
        <f t="shared" si="50"/>
        <v>105</v>
      </c>
      <c r="R72" s="157">
        <f t="shared" si="50"/>
        <v>108</v>
      </c>
      <c r="S72" s="157">
        <f t="shared" si="50"/>
        <v>111</v>
      </c>
      <c r="T72" s="157">
        <f t="shared" si="50"/>
        <v>114</v>
      </c>
      <c r="U72" s="157">
        <f t="shared" si="50"/>
        <v>117</v>
      </c>
      <c r="V72" s="157">
        <f t="shared" si="50"/>
        <v>120</v>
      </c>
      <c r="W72" s="157">
        <f t="shared" si="50"/>
        <v>120</v>
      </c>
      <c r="X72" s="157">
        <f t="shared" si="50"/>
        <v>120</v>
      </c>
      <c r="Y72" s="157">
        <f t="shared" si="50"/>
        <v>120</v>
      </c>
      <c r="Z72" s="157">
        <f t="shared" si="50"/>
        <v>120</v>
      </c>
      <c r="AA72" s="157">
        <f t="shared" si="50"/>
        <v>120</v>
      </c>
      <c r="AB72" s="157">
        <f t="shared" si="50"/>
        <v>120</v>
      </c>
      <c r="AC72" s="157">
        <f t="shared" si="50"/>
        <v>120</v>
      </c>
      <c r="AD72" s="157">
        <f t="shared" si="50"/>
        <v>120</v>
      </c>
      <c r="AE72" s="157">
        <f t="shared" si="50"/>
        <v>120</v>
      </c>
      <c r="AF72" s="158">
        <f t="shared" si="50"/>
        <v>120</v>
      </c>
    </row>
    <row r="73" spans="1:32" ht="14" thickBot="1">
      <c r="A73" s="159" t="s">
        <v>135</v>
      </c>
      <c r="B73" s="145">
        <f>K13</f>
        <v>20</v>
      </c>
      <c r="C73" s="160">
        <f t="shared" ref="C73:AF73" si="51">$B$73*SUM(C23:C24)</f>
        <v>60</v>
      </c>
      <c r="D73" s="160">
        <f t="shared" si="51"/>
        <v>60</v>
      </c>
      <c r="E73" s="160">
        <f t="shared" si="51"/>
        <v>60</v>
      </c>
      <c r="F73" s="160">
        <f t="shared" si="51"/>
        <v>60</v>
      </c>
      <c r="G73" s="160">
        <f t="shared" si="51"/>
        <v>60</v>
      </c>
      <c r="H73" s="160">
        <f t="shared" si="51"/>
        <v>60</v>
      </c>
      <c r="I73" s="160">
        <f t="shared" si="51"/>
        <v>60</v>
      </c>
      <c r="J73" s="160">
        <f t="shared" si="51"/>
        <v>60</v>
      </c>
      <c r="K73" s="160">
        <f t="shared" si="51"/>
        <v>60</v>
      </c>
      <c r="L73" s="160">
        <f t="shared" si="51"/>
        <v>60</v>
      </c>
      <c r="M73" s="160">
        <f t="shared" si="51"/>
        <v>60</v>
      </c>
      <c r="N73" s="160">
        <f t="shared" si="51"/>
        <v>60</v>
      </c>
      <c r="O73" s="160">
        <f t="shared" si="51"/>
        <v>60</v>
      </c>
      <c r="P73" s="160">
        <f t="shared" si="51"/>
        <v>60</v>
      </c>
      <c r="Q73" s="160">
        <f t="shared" si="51"/>
        <v>60</v>
      </c>
      <c r="R73" s="160">
        <f t="shared" si="51"/>
        <v>60</v>
      </c>
      <c r="S73" s="160">
        <f t="shared" si="51"/>
        <v>60</v>
      </c>
      <c r="T73" s="160">
        <f t="shared" si="51"/>
        <v>60</v>
      </c>
      <c r="U73" s="160">
        <f t="shared" si="51"/>
        <v>60</v>
      </c>
      <c r="V73" s="160">
        <f t="shared" si="51"/>
        <v>60</v>
      </c>
      <c r="W73" s="160">
        <f t="shared" si="51"/>
        <v>60</v>
      </c>
      <c r="X73" s="160">
        <f t="shared" si="51"/>
        <v>60</v>
      </c>
      <c r="Y73" s="160">
        <f t="shared" si="51"/>
        <v>60</v>
      </c>
      <c r="Z73" s="160">
        <f t="shared" si="51"/>
        <v>60</v>
      </c>
      <c r="AA73" s="160">
        <f t="shared" si="51"/>
        <v>60</v>
      </c>
      <c r="AB73" s="160">
        <f t="shared" si="51"/>
        <v>60</v>
      </c>
      <c r="AC73" s="160">
        <f t="shared" si="51"/>
        <v>60</v>
      </c>
      <c r="AD73" s="160">
        <f t="shared" si="51"/>
        <v>60</v>
      </c>
      <c r="AE73" s="160">
        <f t="shared" si="51"/>
        <v>60</v>
      </c>
      <c r="AF73" s="161">
        <f t="shared" si="51"/>
        <v>60</v>
      </c>
    </row>
    <row r="74" spans="1:32">
      <c r="A74" s="159" t="s">
        <v>157</v>
      </c>
      <c r="B74" s="162">
        <v>1</v>
      </c>
      <c r="C74" s="160">
        <f>$B$74*C38</f>
        <v>3</v>
      </c>
      <c r="D74" s="160">
        <f t="shared" ref="D74:AF74" si="52">$B$74*D38</f>
        <v>6</v>
      </c>
      <c r="E74" s="160">
        <f t="shared" si="52"/>
        <v>9</v>
      </c>
      <c r="F74" s="160">
        <f t="shared" si="52"/>
        <v>12</v>
      </c>
      <c r="G74" s="160">
        <f t="shared" si="52"/>
        <v>15</v>
      </c>
      <c r="H74" s="160">
        <f t="shared" si="52"/>
        <v>18</v>
      </c>
      <c r="I74" s="160">
        <f t="shared" si="52"/>
        <v>21</v>
      </c>
      <c r="J74" s="160">
        <f t="shared" si="52"/>
        <v>24</v>
      </c>
      <c r="K74" s="160">
        <f t="shared" si="52"/>
        <v>27</v>
      </c>
      <c r="L74" s="160">
        <f t="shared" si="52"/>
        <v>30</v>
      </c>
      <c r="M74" s="160">
        <f t="shared" si="52"/>
        <v>33</v>
      </c>
      <c r="N74" s="160">
        <f t="shared" si="52"/>
        <v>36</v>
      </c>
      <c r="O74" s="160">
        <f t="shared" si="52"/>
        <v>39</v>
      </c>
      <c r="P74" s="160">
        <f t="shared" si="52"/>
        <v>42</v>
      </c>
      <c r="Q74" s="160">
        <f t="shared" si="52"/>
        <v>45</v>
      </c>
      <c r="R74" s="160">
        <f t="shared" si="52"/>
        <v>48</v>
      </c>
      <c r="S74" s="160">
        <f t="shared" si="52"/>
        <v>51</v>
      </c>
      <c r="T74" s="160">
        <f t="shared" si="52"/>
        <v>54</v>
      </c>
      <c r="U74" s="160">
        <f t="shared" si="52"/>
        <v>57</v>
      </c>
      <c r="V74" s="160">
        <f t="shared" si="52"/>
        <v>60</v>
      </c>
      <c r="W74" s="160">
        <f t="shared" si="52"/>
        <v>60</v>
      </c>
      <c r="X74" s="160">
        <f t="shared" si="52"/>
        <v>60</v>
      </c>
      <c r="Y74" s="160">
        <f t="shared" si="52"/>
        <v>60</v>
      </c>
      <c r="Z74" s="160">
        <f t="shared" si="52"/>
        <v>60</v>
      </c>
      <c r="AA74" s="160">
        <f t="shared" si="52"/>
        <v>60</v>
      </c>
      <c r="AB74" s="160">
        <f t="shared" si="52"/>
        <v>60</v>
      </c>
      <c r="AC74" s="160">
        <f t="shared" si="52"/>
        <v>60</v>
      </c>
      <c r="AD74" s="160">
        <f t="shared" si="52"/>
        <v>60</v>
      </c>
      <c r="AE74" s="160">
        <f t="shared" si="52"/>
        <v>60</v>
      </c>
      <c r="AF74" s="161">
        <f t="shared" si="52"/>
        <v>60</v>
      </c>
    </row>
    <row r="75" spans="1:32">
      <c r="A75" s="159" t="s">
        <v>156</v>
      </c>
      <c r="B75" s="163"/>
      <c r="C75" s="160">
        <f>$E$11+$E$12*C64</f>
        <v>0</v>
      </c>
      <c r="D75" s="160">
        <f t="shared" ref="D75:AF75" si="53">$E$11+$E$12*D64</f>
        <v>0</v>
      </c>
      <c r="E75" s="160">
        <f t="shared" si="53"/>
        <v>0</v>
      </c>
      <c r="F75" s="160">
        <f t="shared" si="53"/>
        <v>0</v>
      </c>
      <c r="G75" s="160">
        <f t="shared" si="53"/>
        <v>0</v>
      </c>
      <c r="H75" s="160">
        <f t="shared" si="53"/>
        <v>0</v>
      </c>
      <c r="I75" s="160">
        <f t="shared" si="53"/>
        <v>0</v>
      </c>
      <c r="J75" s="160">
        <f t="shared" si="53"/>
        <v>0</v>
      </c>
      <c r="K75" s="160">
        <f t="shared" si="53"/>
        <v>0</v>
      </c>
      <c r="L75" s="160">
        <f t="shared" si="53"/>
        <v>0</v>
      </c>
      <c r="M75" s="160">
        <f t="shared" si="53"/>
        <v>0</v>
      </c>
      <c r="N75" s="160">
        <f t="shared" si="53"/>
        <v>0</v>
      </c>
      <c r="O75" s="160">
        <f t="shared" si="53"/>
        <v>0</v>
      </c>
      <c r="P75" s="160">
        <f t="shared" si="53"/>
        <v>0</v>
      </c>
      <c r="Q75" s="160">
        <f t="shared" si="53"/>
        <v>0</v>
      </c>
      <c r="R75" s="160">
        <f t="shared" si="53"/>
        <v>0</v>
      </c>
      <c r="S75" s="160">
        <f t="shared" si="53"/>
        <v>0</v>
      </c>
      <c r="T75" s="160">
        <f t="shared" si="53"/>
        <v>0</v>
      </c>
      <c r="U75" s="160">
        <f t="shared" si="53"/>
        <v>0</v>
      </c>
      <c r="V75" s="160">
        <f t="shared" si="53"/>
        <v>0</v>
      </c>
      <c r="W75" s="160">
        <f t="shared" si="53"/>
        <v>0</v>
      </c>
      <c r="X75" s="160">
        <f t="shared" si="53"/>
        <v>0</v>
      </c>
      <c r="Y75" s="160">
        <f t="shared" si="53"/>
        <v>0</v>
      </c>
      <c r="Z75" s="160">
        <f t="shared" si="53"/>
        <v>0</v>
      </c>
      <c r="AA75" s="160">
        <f t="shared" si="53"/>
        <v>0</v>
      </c>
      <c r="AB75" s="160">
        <f t="shared" si="53"/>
        <v>0</v>
      </c>
      <c r="AC75" s="160">
        <f t="shared" si="53"/>
        <v>0</v>
      </c>
      <c r="AD75" s="160">
        <f t="shared" si="53"/>
        <v>0</v>
      </c>
      <c r="AE75" s="160">
        <f t="shared" si="53"/>
        <v>0</v>
      </c>
      <c r="AF75" s="160">
        <f t="shared" si="53"/>
        <v>0</v>
      </c>
    </row>
    <row r="76" spans="1:32">
      <c r="A76" s="159" t="s">
        <v>1</v>
      </c>
      <c r="B76" s="19">
        <v>0</v>
      </c>
      <c r="C76" s="89">
        <f>$B$76</f>
        <v>0</v>
      </c>
      <c r="D76" s="89">
        <f t="shared" ref="D76:AF76" si="54">$B$76</f>
        <v>0</v>
      </c>
      <c r="E76" s="89">
        <f t="shared" si="54"/>
        <v>0</v>
      </c>
      <c r="F76" s="89">
        <f t="shared" si="54"/>
        <v>0</v>
      </c>
      <c r="G76" s="89">
        <f t="shared" si="54"/>
        <v>0</v>
      </c>
      <c r="H76" s="89">
        <f t="shared" si="54"/>
        <v>0</v>
      </c>
      <c r="I76" s="89">
        <f t="shared" si="54"/>
        <v>0</v>
      </c>
      <c r="J76" s="89">
        <f t="shared" si="54"/>
        <v>0</v>
      </c>
      <c r="K76" s="89">
        <f t="shared" si="54"/>
        <v>0</v>
      </c>
      <c r="L76" s="89">
        <f t="shared" si="54"/>
        <v>0</v>
      </c>
      <c r="M76" s="89">
        <f t="shared" si="54"/>
        <v>0</v>
      </c>
      <c r="N76" s="89">
        <f t="shared" si="54"/>
        <v>0</v>
      </c>
      <c r="O76" s="89">
        <f t="shared" si="54"/>
        <v>0</v>
      </c>
      <c r="P76" s="89">
        <f t="shared" si="54"/>
        <v>0</v>
      </c>
      <c r="Q76" s="89">
        <f t="shared" si="54"/>
        <v>0</v>
      </c>
      <c r="R76" s="89">
        <f t="shared" si="54"/>
        <v>0</v>
      </c>
      <c r="S76" s="89">
        <f t="shared" si="54"/>
        <v>0</v>
      </c>
      <c r="T76" s="89">
        <f t="shared" si="54"/>
        <v>0</v>
      </c>
      <c r="U76" s="89">
        <f t="shared" si="54"/>
        <v>0</v>
      </c>
      <c r="V76" s="89">
        <f t="shared" si="54"/>
        <v>0</v>
      </c>
      <c r="W76" s="89">
        <f t="shared" si="54"/>
        <v>0</v>
      </c>
      <c r="X76" s="89">
        <f t="shared" si="54"/>
        <v>0</v>
      </c>
      <c r="Y76" s="89">
        <f t="shared" si="54"/>
        <v>0</v>
      </c>
      <c r="Z76" s="89">
        <f t="shared" si="54"/>
        <v>0</v>
      </c>
      <c r="AA76" s="89">
        <f t="shared" si="54"/>
        <v>0</v>
      </c>
      <c r="AB76" s="89">
        <f t="shared" si="54"/>
        <v>0</v>
      </c>
      <c r="AC76" s="89">
        <f t="shared" si="54"/>
        <v>0</v>
      </c>
      <c r="AD76" s="89">
        <f t="shared" si="54"/>
        <v>0</v>
      </c>
      <c r="AE76" s="89">
        <f t="shared" si="54"/>
        <v>0</v>
      </c>
      <c r="AF76" s="164">
        <f t="shared" si="54"/>
        <v>0</v>
      </c>
    </row>
    <row r="77" spans="1:32">
      <c r="A77" s="159" t="s">
        <v>168</v>
      </c>
      <c r="C77" s="89">
        <f t="shared" ref="C77:AF77" si="55">$K$16</f>
        <v>157.5</v>
      </c>
      <c r="D77" s="89">
        <f t="shared" si="55"/>
        <v>157.5</v>
      </c>
      <c r="E77" s="89">
        <f t="shared" si="55"/>
        <v>157.5</v>
      </c>
      <c r="F77" s="89">
        <f t="shared" si="55"/>
        <v>157.5</v>
      </c>
      <c r="G77" s="89">
        <f t="shared" si="55"/>
        <v>157.5</v>
      </c>
      <c r="H77" s="89">
        <f t="shared" si="55"/>
        <v>157.5</v>
      </c>
      <c r="I77" s="89">
        <f t="shared" si="55"/>
        <v>157.5</v>
      </c>
      <c r="J77" s="89">
        <f t="shared" si="55"/>
        <v>157.5</v>
      </c>
      <c r="K77" s="89">
        <f t="shared" si="55"/>
        <v>157.5</v>
      </c>
      <c r="L77" s="89">
        <f t="shared" si="55"/>
        <v>157.5</v>
      </c>
      <c r="M77" s="89">
        <f t="shared" si="55"/>
        <v>157.5</v>
      </c>
      <c r="N77" s="89">
        <f t="shared" si="55"/>
        <v>157.5</v>
      </c>
      <c r="O77" s="89">
        <f t="shared" si="55"/>
        <v>157.5</v>
      </c>
      <c r="P77" s="89">
        <f t="shared" si="55"/>
        <v>157.5</v>
      </c>
      <c r="Q77" s="89">
        <f t="shared" si="55"/>
        <v>157.5</v>
      </c>
      <c r="R77" s="89">
        <f t="shared" si="55"/>
        <v>157.5</v>
      </c>
      <c r="S77" s="89">
        <f t="shared" si="55"/>
        <v>157.5</v>
      </c>
      <c r="T77" s="89">
        <f t="shared" si="55"/>
        <v>157.5</v>
      </c>
      <c r="U77" s="89">
        <f t="shared" si="55"/>
        <v>157.5</v>
      </c>
      <c r="V77" s="89">
        <f t="shared" si="55"/>
        <v>157.5</v>
      </c>
      <c r="W77" s="89">
        <f t="shared" si="55"/>
        <v>157.5</v>
      </c>
      <c r="X77" s="89">
        <f t="shared" si="55"/>
        <v>157.5</v>
      </c>
      <c r="Y77" s="89">
        <f t="shared" si="55"/>
        <v>157.5</v>
      </c>
      <c r="Z77" s="89">
        <f t="shared" si="55"/>
        <v>157.5</v>
      </c>
      <c r="AA77" s="89">
        <f t="shared" si="55"/>
        <v>157.5</v>
      </c>
      <c r="AB77" s="89">
        <f t="shared" si="55"/>
        <v>157.5</v>
      </c>
      <c r="AC77" s="89">
        <f t="shared" si="55"/>
        <v>157.5</v>
      </c>
      <c r="AD77" s="89">
        <f t="shared" si="55"/>
        <v>157.5</v>
      </c>
      <c r="AE77" s="89">
        <f t="shared" si="55"/>
        <v>157.5</v>
      </c>
      <c r="AF77" s="164">
        <f t="shared" si="55"/>
        <v>157.5</v>
      </c>
    </row>
    <row r="78" spans="1:32">
      <c r="A78" s="159" t="s">
        <v>35</v>
      </c>
      <c r="C78" s="55">
        <f t="shared" ref="C78:AF78" si="56">$H$11*SUM(C23:C24)+$H$12*C39</f>
        <v>240000</v>
      </c>
      <c r="D78" s="55">
        <f t="shared" si="56"/>
        <v>240000</v>
      </c>
      <c r="E78" s="55">
        <f t="shared" si="56"/>
        <v>240000</v>
      </c>
      <c r="F78" s="55">
        <f t="shared" si="56"/>
        <v>240000</v>
      </c>
      <c r="G78" s="55">
        <f t="shared" si="56"/>
        <v>240000</v>
      </c>
      <c r="H78" s="55">
        <f t="shared" si="56"/>
        <v>240000</v>
      </c>
      <c r="I78" s="55">
        <f t="shared" si="56"/>
        <v>240000</v>
      </c>
      <c r="J78" s="55">
        <f t="shared" si="56"/>
        <v>240000</v>
      </c>
      <c r="K78" s="55">
        <f t="shared" si="56"/>
        <v>240000</v>
      </c>
      <c r="L78" s="55">
        <f t="shared" si="56"/>
        <v>240000</v>
      </c>
      <c r="M78" s="55">
        <f t="shared" si="56"/>
        <v>240000</v>
      </c>
      <c r="N78" s="55">
        <f t="shared" si="56"/>
        <v>240000</v>
      </c>
      <c r="O78" s="55">
        <f t="shared" si="56"/>
        <v>240000</v>
      </c>
      <c r="P78" s="55">
        <f t="shared" si="56"/>
        <v>240000</v>
      </c>
      <c r="Q78" s="55">
        <f t="shared" si="56"/>
        <v>240000</v>
      </c>
      <c r="R78" s="55">
        <f t="shared" si="56"/>
        <v>240000</v>
      </c>
      <c r="S78" s="55">
        <f t="shared" si="56"/>
        <v>240000</v>
      </c>
      <c r="T78" s="55">
        <f t="shared" si="56"/>
        <v>240000</v>
      </c>
      <c r="U78" s="55">
        <f t="shared" si="56"/>
        <v>240000</v>
      </c>
      <c r="V78" s="55">
        <f t="shared" si="56"/>
        <v>240000</v>
      </c>
      <c r="W78" s="55">
        <f t="shared" si="56"/>
        <v>240000</v>
      </c>
      <c r="X78" s="55">
        <f t="shared" si="56"/>
        <v>240000</v>
      </c>
      <c r="Y78" s="55">
        <f t="shared" si="56"/>
        <v>240000</v>
      </c>
      <c r="Z78" s="55">
        <f t="shared" si="56"/>
        <v>240000</v>
      </c>
      <c r="AA78" s="55">
        <f t="shared" si="56"/>
        <v>240000</v>
      </c>
      <c r="AB78" s="55">
        <f t="shared" si="56"/>
        <v>240000</v>
      </c>
      <c r="AC78" s="55">
        <f t="shared" si="56"/>
        <v>240000</v>
      </c>
      <c r="AD78" s="55">
        <f t="shared" si="56"/>
        <v>240000</v>
      </c>
      <c r="AE78" s="55">
        <f t="shared" si="56"/>
        <v>240000</v>
      </c>
      <c r="AF78" s="165">
        <f t="shared" si="56"/>
        <v>240000</v>
      </c>
    </row>
    <row r="79" spans="1:32">
      <c r="A79" s="159" t="s">
        <v>19</v>
      </c>
      <c r="C79" s="55">
        <f t="shared" ref="C79:AF79" si="57">C78*$H$16</f>
        <v>192000</v>
      </c>
      <c r="D79" s="55">
        <f t="shared" si="57"/>
        <v>192000</v>
      </c>
      <c r="E79" s="55">
        <f t="shared" si="57"/>
        <v>192000</v>
      </c>
      <c r="F79" s="55">
        <f t="shared" si="57"/>
        <v>192000</v>
      </c>
      <c r="G79" s="55">
        <f t="shared" si="57"/>
        <v>192000</v>
      </c>
      <c r="H79" s="55">
        <f t="shared" si="57"/>
        <v>192000</v>
      </c>
      <c r="I79" s="55">
        <f t="shared" si="57"/>
        <v>192000</v>
      </c>
      <c r="J79" s="55">
        <f t="shared" si="57"/>
        <v>192000</v>
      </c>
      <c r="K79" s="55">
        <f t="shared" si="57"/>
        <v>192000</v>
      </c>
      <c r="L79" s="55">
        <f t="shared" si="57"/>
        <v>192000</v>
      </c>
      <c r="M79" s="55">
        <f t="shared" si="57"/>
        <v>192000</v>
      </c>
      <c r="N79" s="55">
        <f t="shared" si="57"/>
        <v>192000</v>
      </c>
      <c r="O79" s="55">
        <f t="shared" si="57"/>
        <v>192000</v>
      </c>
      <c r="P79" s="55">
        <f t="shared" si="57"/>
        <v>192000</v>
      </c>
      <c r="Q79" s="55">
        <f t="shared" si="57"/>
        <v>192000</v>
      </c>
      <c r="R79" s="55">
        <f t="shared" si="57"/>
        <v>192000</v>
      </c>
      <c r="S79" s="55">
        <f t="shared" si="57"/>
        <v>192000</v>
      </c>
      <c r="T79" s="55">
        <f t="shared" si="57"/>
        <v>192000</v>
      </c>
      <c r="U79" s="55">
        <f t="shared" si="57"/>
        <v>192000</v>
      </c>
      <c r="V79" s="55">
        <f t="shared" si="57"/>
        <v>192000</v>
      </c>
      <c r="W79" s="55">
        <f t="shared" si="57"/>
        <v>192000</v>
      </c>
      <c r="X79" s="55">
        <f t="shared" si="57"/>
        <v>192000</v>
      </c>
      <c r="Y79" s="55">
        <f t="shared" si="57"/>
        <v>192000</v>
      </c>
      <c r="Z79" s="55">
        <f t="shared" si="57"/>
        <v>192000</v>
      </c>
      <c r="AA79" s="55">
        <f t="shared" si="57"/>
        <v>192000</v>
      </c>
      <c r="AB79" s="55">
        <f t="shared" si="57"/>
        <v>192000</v>
      </c>
      <c r="AC79" s="55">
        <f t="shared" si="57"/>
        <v>192000</v>
      </c>
      <c r="AD79" s="55">
        <f t="shared" si="57"/>
        <v>192000</v>
      </c>
      <c r="AE79" s="55">
        <f t="shared" si="57"/>
        <v>192000</v>
      </c>
      <c r="AF79" s="165">
        <f t="shared" si="57"/>
        <v>192000</v>
      </c>
    </row>
    <row r="80" spans="1:32">
      <c r="A80" s="166" t="s">
        <v>108</v>
      </c>
      <c r="B80" s="167"/>
      <c r="C80" s="168">
        <f t="shared" ref="C80:AF80" si="58">C78*$H$17</f>
        <v>24000</v>
      </c>
      <c r="D80" s="168">
        <f t="shared" si="58"/>
        <v>24000</v>
      </c>
      <c r="E80" s="168">
        <f t="shared" si="58"/>
        <v>24000</v>
      </c>
      <c r="F80" s="168">
        <f t="shared" si="58"/>
        <v>24000</v>
      </c>
      <c r="G80" s="168">
        <f t="shared" si="58"/>
        <v>24000</v>
      </c>
      <c r="H80" s="168">
        <f t="shared" si="58"/>
        <v>24000</v>
      </c>
      <c r="I80" s="168">
        <f t="shared" si="58"/>
        <v>24000</v>
      </c>
      <c r="J80" s="168">
        <f t="shared" si="58"/>
        <v>24000</v>
      </c>
      <c r="K80" s="168">
        <f t="shared" si="58"/>
        <v>24000</v>
      </c>
      <c r="L80" s="168">
        <f t="shared" si="58"/>
        <v>24000</v>
      </c>
      <c r="M80" s="168">
        <f t="shared" si="58"/>
        <v>24000</v>
      </c>
      <c r="N80" s="168">
        <f t="shared" si="58"/>
        <v>24000</v>
      </c>
      <c r="O80" s="168">
        <f t="shared" si="58"/>
        <v>24000</v>
      </c>
      <c r="P80" s="168">
        <f t="shared" si="58"/>
        <v>24000</v>
      </c>
      <c r="Q80" s="168">
        <f t="shared" si="58"/>
        <v>24000</v>
      </c>
      <c r="R80" s="168">
        <f t="shared" si="58"/>
        <v>24000</v>
      </c>
      <c r="S80" s="168">
        <f t="shared" si="58"/>
        <v>24000</v>
      </c>
      <c r="T80" s="168">
        <f t="shared" si="58"/>
        <v>24000</v>
      </c>
      <c r="U80" s="168">
        <f t="shared" si="58"/>
        <v>24000</v>
      </c>
      <c r="V80" s="168">
        <f t="shared" si="58"/>
        <v>24000</v>
      </c>
      <c r="W80" s="168">
        <f t="shared" si="58"/>
        <v>24000</v>
      </c>
      <c r="X80" s="168">
        <f t="shared" si="58"/>
        <v>24000</v>
      </c>
      <c r="Y80" s="168">
        <f t="shared" si="58"/>
        <v>24000</v>
      </c>
      <c r="Z80" s="168">
        <f t="shared" si="58"/>
        <v>24000</v>
      </c>
      <c r="AA80" s="168">
        <f t="shared" si="58"/>
        <v>24000</v>
      </c>
      <c r="AB80" s="168">
        <f t="shared" si="58"/>
        <v>24000</v>
      </c>
      <c r="AC80" s="168">
        <f t="shared" si="58"/>
        <v>24000</v>
      </c>
      <c r="AD80" s="168">
        <f t="shared" si="58"/>
        <v>24000</v>
      </c>
      <c r="AE80" s="168">
        <f t="shared" si="58"/>
        <v>24000</v>
      </c>
      <c r="AF80" s="169">
        <f t="shared" si="58"/>
        <v>24000</v>
      </c>
    </row>
    <row r="81" spans="1:42">
      <c r="C81" s="50"/>
    </row>
    <row r="82" spans="1:42" ht="24" customHeight="1">
      <c r="A82" s="170" t="s">
        <v>4</v>
      </c>
      <c r="B82" s="171">
        <v>0</v>
      </c>
      <c r="C82" s="171">
        <v>1</v>
      </c>
      <c r="D82" s="171">
        <v>2</v>
      </c>
      <c r="E82" s="171">
        <v>3</v>
      </c>
      <c r="F82" s="171">
        <v>4</v>
      </c>
      <c r="G82" s="171">
        <v>5</v>
      </c>
      <c r="H82" s="171">
        <v>6</v>
      </c>
      <c r="I82" s="171">
        <v>7</v>
      </c>
      <c r="J82" s="171">
        <v>8</v>
      </c>
      <c r="K82" s="171">
        <v>9</v>
      </c>
      <c r="L82" s="171">
        <v>10</v>
      </c>
      <c r="M82" s="171">
        <v>11</v>
      </c>
      <c r="N82" s="171">
        <v>12</v>
      </c>
      <c r="O82" s="171">
        <v>13</v>
      </c>
      <c r="P82" s="171">
        <v>14</v>
      </c>
      <c r="Q82" s="171">
        <v>15</v>
      </c>
      <c r="R82" s="171">
        <v>16</v>
      </c>
      <c r="S82" s="171">
        <v>17</v>
      </c>
      <c r="T82" s="171">
        <v>18</v>
      </c>
      <c r="U82" s="171">
        <v>19</v>
      </c>
      <c r="V82" s="171">
        <v>20</v>
      </c>
      <c r="W82" s="171">
        <v>21</v>
      </c>
      <c r="X82" s="171">
        <v>22</v>
      </c>
      <c r="Y82" s="171">
        <v>23</v>
      </c>
      <c r="Z82" s="171">
        <v>24</v>
      </c>
      <c r="AA82" s="171">
        <v>25</v>
      </c>
      <c r="AB82" s="171">
        <v>26</v>
      </c>
      <c r="AC82" s="171">
        <v>27</v>
      </c>
      <c r="AD82" s="171">
        <v>28</v>
      </c>
      <c r="AE82" s="171">
        <v>29</v>
      </c>
      <c r="AF82" s="172">
        <v>30</v>
      </c>
    </row>
    <row r="83" spans="1:42" s="30" customFormat="1">
      <c r="A83" s="173"/>
      <c r="B83" s="30">
        <v>2026</v>
      </c>
      <c r="C83" s="30">
        <f>$B$83+C82</f>
        <v>2027</v>
      </c>
      <c r="D83" s="30">
        <f t="shared" ref="D83:AF83" si="59">$B$83+D82</f>
        <v>2028</v>
      </c>
      <c r="E83" s="30">
        <f t="shared" si="59"/>
        <v>2029</v>
      </c>
      <c r="F83" s="30">
        <f t="shared" si="59"/>
        <v>2030</v>
      </c>
      <c r="G83" s="30">
        <f t="shared" si="59"/>
        <v>2031</v>
      </c>
      <c r="H83" s="30">
        <f t="shared" si="59"/>
        <v>2032</v>
      </c>
      <c r="I83" s="30">
        <f t="shared" si="59"/>
        <v>2033</v>
      </c>
      <c r="J83" s="30">
        <f t="shared" si="59"/>
        <v>2034</v>
      </c>
      <c r="K83" s="30">
        <f t="shared" si="59"/>
        <v>2035</v>
      </c>
      <c r="L83" s="30">
        <f t="shared" si="59"/>
        <v>2036</v>
      </c>
      <c r="M83" s="30">
        <f t="shared" si="59"/>
        <v>2037</v>
      </c>
      <c r="N83" s="30">
        <f t="shared" si="59"/>
        <v>2038</v>
      </c>
      <c r="O83" s="30">
        <f t="shared" si="59"/>
        <v>2039</v>
      </c>
      <c r="P83" s="30">
        <f t="shared" si="59"/>
        <v>2040</v>
      </c>
      <c r="Q83" s="30">
        <f t="shared" si="59"/>
        <v>2041</v>
      </c>
      <c r="R83" s="30">
        <f t="shared" si="59"/>
        <v>2042</v>
      </c>
      <c r="S83" s="30">
        <f t="shared" si="59"/>
        <v>2043</v>
      </c>
      <c r="T83" s="30">
        <f t="shared" si="59"/>
        <v>2044</v>
      </c>
      <c r="U83" s="30">
        <f t="shared" si="59"/>
        <v>2045</v>
      </c>
      <c r="V83" s="30">
        <f t="shared" si="59"/>
        <v>2046</v>
      </c>
      <c r="W83" s="30">
        <f t="shared" si="59"/>
        <v>2047</v>
      </c>
      <c r="X83" s="30">
        <f t="shared" si="59"/>
        <v>2048</v>
      </c>
      <c r="Y83" s="30">
        <f t="shared" si="59"/>
        <v>2049</v>
      </c>
      <c r="Z83" s="30">
        <f t="shared" si="59"/>
        <v>2050</v>
      </c>
      <c r="AA83" s="30">
        <f t="shared" si="59"/>
        <v>2051</v>
      </c>
      <c r="AB83" s="30">
        <f t="shared" si="59"/>
        <v>2052</v>
      </c>
      <c r="AC83" s="30">
        <f t="shared" si="59"/>
        <v>2053</v>
      </c>
      <c r="AD83" s="30">
        <f t="shared" si="59"/>
        <v>2054</v>
      </c>
      <c r="AE83" s="30">
        <f t="shared" si="59"/>
        <v>2055</v>
      </c>
      <c r="AF83" s="174">
        <f t="shared" si="59"/>
        <v>2056</v>
      </c>
    </row>
    <row r="84" spans="1:42">
      <c r="A84" s="175" t="s">
        <v>5</v>
      </c>
      <c r="B84" s="4"/>
      <c r="AF84" s="176"/>
    </row>
    <row r="85" spans="1:42" s="6" customFormat="1">
      <c r="A85" s="177" t="s">
        <v>68</v>
      </c>
      <c r="B85" s="21"/>
      <c r="C85" s="49">
        <f>C49</f>
        <v>27489</v>
      </c>
      <c r="D85" s="49">
        <f t="shared" ref="D85:AF85" si="60">D49</f>
        <v>54978</v>
      </c>
      <c r="E85" s="49">
        <f t="shared" si="60"/>
        <v>82467</v>
      </c>
      <c r="F85" s="49">
        <f t="shared" si="60"/>
        <v>109956</v>
      </c>
      <c r="G85" s="49">
        <f t="shared" si="60"/>
        <v>137445</v>
      </c>
      <c r="H85" s="49">
        <f t="shared" si="60"/>
        <v>164934</v>
      </c>
      <c r="I85" s="49">
        <f t="shared" si="60"/>
        <v>192423</v>
      </c>
      <c r="J85" s="49">
        <f t="shared" si="60"/>
        <v>219912</v>
      </c>
      <c r="K85" s="49">
        <f t="shared" si="60"/>
        <v>247400.99999999997</v>
      </c>
      <c r="L85" s="49">
        <f t="shared" si="60"/>
        <v>274890</v>
      </c>
      <c r="M85" s="49">
        <f t="shared" si="60"/>
        <v>302379</v>
      </c>
      <c r="N85" s="49">
        <f t="shared" si="60"/>
        <v>329868</v>
      </c>
      <c r="O85" s="49">
        <f t="shared" si="60"/>
        <v>357357</v>
      </c>
      <c r="P85" s="49">
        <f t="shared" si="60"/>
        <v>384846</v>
      </c>
      <c r="Q85" s="49">
        <f t="shared" si="60"/>
        <v>412335</v>
      </c>
      <c r="R85" s="49">
        <f t="shared" si="60"/>
        <v>439824</v>
      </c>
      <c r="S85" s="49">
        <f t="shared" si="60"/>
        <v>467312.99999999994</v>
      </c>
      <c r="T85" s="49">
        <f t="shared" si="60"/>
        <v>494801.99999999994</v>
      </c>
      <c r="U85" s="49">
        <f t="shared" si="60"/>
        <v>522290.99999999994</v>
      </c>
      <c r="V85" s="49">
        <f t="shared" si="60"/>
        <v>549780</v>
      </c>
      <c r="W85" s="49">
        <f t="shared" si="60"/>
        <v>549780</v>
      </c>
      <c r="X85" s="49">
        <f t="shared" si="60"/>
        <v>549780</v>
      </c>
      <c r="Y85" s="49">
        <f t="shared" si="60"/>
        <v>549780</v>
      </c>
      <c r="Z85" s="49">
        <f t="shared" si="60"/>
        <v>549780</v>
      </c>
      <c r="AA85" s="49">
        <f t="shared" si="60"/>
        <v>549780</v>
      </c>
      <c r="AB85" s="49">
        <f t="shared" si="60"/>
        <v>549780</v>
      </c>
      <c r="AC85" s="49">
        <f t="shared" si="60"/>
        <v>549780</v>
      </c>
      <c r="AD85" s="49">
        <f t="shared" si="60"/>
        <v>549780</v>
      </c>
      <c r="AE85" s="49">
        <f t="shared" si="60"/>
        <v>549780</v>
      </c>
      <c r="AF85" s="178">
        <f t="shared" si="60"/>
        <v>549780</v>
      </c>
      <c r="AH85" s="3"/>
      <c r="AI85" s="4"/>
      <c r="AJ85" s="4"/>
      <c r="AK85" s="3"/>
      <c r="AL85" s="3"/>
      <c r="AM85" s="3"/>
      <c r="AN85" s="3"/>
      <c r="AO85" s="3"/>
      <c r="AP85" s="3"/>
    </row>
    <row r="86" spans="1:42" s="6" customFormat="1">
      <c r="A86" s="177" t="s">
        <v>151</v>
      </c>
      <c r="B86" s="21"/>
      <c r="C86" s="49">
        <f>C62</f>
        <v>0</v>
      </c>
      <c r="D86" s="49">
        <f t="shared" ref="D86:AF86" si="61">D62</f>
        <v>0</v>
      </c>
      <c r="E86" s="49">
        <f t="shared" si="61"/>
        <v>0</v>
      </c>
      <c r="F86" s="49">
        <f t="shared" si="61"/>
        <v>0</v>
      </c>
      <c r="G86" s="49">
        <f t="shared" si="61"/>
        <v>0</v>
      </c>
      <c r="H86" s="49">
        <f t="shared" si="61"/>
        <v>0</v>
      </c>
      <c r="I86" s="49">
        <f t="shared" si="61"/>
        <v>0</v>
      </c>
      <c r="J86" s="49">
        <f t="shared" si="61"/>
        <v>0</v>
      </c>
      <c r="K86" s="49">
        <f t="shared" si="61"/>
        <v>0</v>
      </c>
      <c r="L86" s="49">
        <f t="shared" si="61"/>
        <v>0</v>
      </c>
      <c r="M86" s="49">
        <f t="shared" si="61"/>
        <v>0</v>
      </c>
      <c r="N86" s="49">
        <f t="shared" si="61"/>
        <v>0</v>
      </c>
      <c r="O86" s="49">
        <f t="shared" si="61"/>
        <v>0</v>
      </c>
      <c r="P86" s="49">
        <f t="shared" si="61"/>
        <v>0</v>
      </c>
      <c r="Q86" s="49">
        <f t="shared" si="61"/>
        <v>0</v>
      </c>
      <c r="R86" s="49">
        <f t="shared" si="61"/>
        <v>0</v>
      </c>
      <c r="S86" s="49">
        <f t="shared" si="61"/>
        <v>0</v>
      </c>
      <c r="T86" s="49">
        <f t="shared" si="61"/>
        <v>0</v>
      </c>
      <c r="U86" s="49">
        <f t="shared" si="61"/>
        <v>0</v>
      </c>
      <c r="V86" s="49">
        <f t="shared" si="61"/>
        <v>0</v>
      </c>
      <c r="W86" s="49">
        <f t="shared" si="61"/>
        <v>0</v>
      </c>
      <c r="X86" s="49">
        <f t="shared" si="61"/>
        <v>0</v>
      </c>
      <c r="Y86" s="49">
        <f t="shared" si="61"/>
        <v>0</v>
      </c>
      <c r="Z86" s="49">
        <f t="shared" si="61"/>
        <v>0</v>
      </c>
      <c r="AA86" s="49">
        <f t="shared" si="61"/>
        <v>0</v>
      </c>
      <c r="AB86" s="49">
        <f t="shared" si="61"/>
        <v>0</v>
      </c>
      <c r="AC86" s="49">
        <f t="shared" si="61"/>
        <v>0</v>
      </c>
      <c r="AD86" s="49">
        <f t="shared" si="61"/>
        <v>0</v>
      </c>
      <c r="AE86" s="49">
        <f t="shared" si="61"/>
        <v>0</v>
      </c>
      <c r="AF86" s="178">
        <f t="shared" si="61"/>
        <v>0</v>
      </c>
      <c r="AH86" s="3"/>
      <c r="AI86" s="4"/>
      <c r="AJ86" s="4"/>
      <c r="AK86" s="3"/>
      <c r="AL86" s="3"/>
      <c r="AM86" s="3"/>
      <c r="AN86" s="3"/>
      <c r="AO86" s="3"/>
      <c r="AP86" s="3"/>
    </row>
    <row r="87" spans="1:42" s="6" customFormat="1">
      <c r="A87" s="177" t="s">
        <v>153</v>
      </c>
      <c r="B87" s="21"/>
      <c r="C87" s="49">
        <f>C69</f>
        <v>544.5</v>
      </c>
      <c r="D87" s="49">
        <f t="shared" ref="D87:AF87" si="62">D69</f>
        <v>1089</v>
      </c>
      <c r="E87" s="49">
        <f t="shared" si="62"/>
        <v>1633.5</v>
      </c>
      <c r="F87" s="49">
        <f t="shared" si="62"/>
        <v>2178</v>
      </c>
      <c r="G87" s="49">
        <f t="shared" si="62"/>
        <v>2722.5</v>
      </c>
      <c r="H87" s="49">
        <f t="shared" si="62"/>
        <v>3267</v>
      </c>
      <c r="I87" s="49">
        <f t="shared" si="62"/>
        <v>3811.5</v>
      </c>
      <c r="J87" s="49">
        <f t="shared" si="62"/>
        <v>4356</v>
      </c>
      <c r="K87" s="49">
        <f t="shared" si="62"/>
        <v>4900.5</v>
      </c>
      <c r="L87" s="49">
        <f t="shared" si="62"/>
        <v>5445</v>
      </c>
      <c r="M87" s="49">
        <f t="shared" si="62"/>
        <v>5989.5</v>
      </c>
      <c r="N87" s="49">
        <f t="shared" si="62"/>
        <v>6534</v>
      </c>
      <c r="O87" s="49">
        <f t="shared" si="62"/>
        <v>7078.5</v>
      </c>
      <c r="P87" s="49">
        <f t="shared" si="62"/>
        <v>7623</v>
      </c>
      <c r="Q87" s="49">
        <f t="shared" si="62"/>
        <v>8167.5</v>
      </c>
      <c r="R87" s="49">
        <f t="shared" si="62"/>
        <v>8712</v>
      </c>
      <c r="S87" s="49">
        <f t="shared" si="62"/>
        <v>9256.5</v>
      </c>
      <c r="T87" s="49">
        <f t="shared" si="62"/>
        <v>9801</v>
      </c>
      <c r="U87" s="49">
        <f t="shared" si="62"/>
        <v>10345.5</v>
      </c>
      <c r="V87" s="49">
        <f t="shared" si="62"/>
        <v>10890</v>
      </c>
      <c r="W87" s="49">
        <f t="shared" si="62"/>
        <v>10890</v>
      </c>
      <c r="X87" s="49">
        <f t="shared" si="62"/>
        <v>10890</v>
      </c>
      <c r="Y87" s="49">
        <f t="shared" si="62"/>
        <v>10890</v>
      </c>
      <c r="Z87" s="49">
        <f t="shared" si="62"/>
        <v>10890</v>
      </c>
      <c r="AA87" s="49">
        <f t="shared" si="62"/>
        <v>10890</v>
      </c>
      <c r="AB87" s="49">
        <f t="shared" si="62"/>
        <v>10890</v>
      </c>
      <c r="AC87" s="49">
        <f t="shared" si="62"/>
        <v>10890</v>
      </c>
      <c r="AD87" s="49">
        <f t="shared" si="62"/>
        <v>10890</v>
      </c>
      <c r="AE87" s="49">
        <f t="shared" si="62"/>
        <v>10890</v>
      </c>
      <c r="AF87" s="178">
        <f t="shared" si="62"/>
        <v>10890</v>
      </c>
      <c r="AH87" s="3"/>
      <c r="AI87" s="4"/>
      <c r="AJ87" s="4"/>
      <c r="AK87" s="3"/>
      <c r="AL87" s="3"/>
      <c r="AM87" s="3"/>
      <c r="AN87" s="3"/>
      <c r="AO87" s="3"/>
      <c r="AP87" s="3"/>
    </row>
    <row r="88" spans="1:42" s="6" customFormat="1">
      <c r="A88" s="177" t="s">
        <v>135</v>
      </c>
      <c r="B88" s="21"/>
      <c r="C88" s="49">
        <f t="shared" ref="C88:AF88" si="63">$H$13*C78</f>
        <v>19200</v>
      </c>
      <c r="D88" s="49">
        <f t="shared" si="63"/>
        <v>19200</v>
      </c>
      <c r="E88" s="49">
        <f t="shared" si="63"/>
        <v>19200</v>
      </c>
      <c r="F88" s="49">
        <f t="shared" si="63"/>
        <v>19200</v>
      </c>
      <c r="G88" s="49">
        <f t="shared" si="63"/>
        <v>19200</v>
      </c>
      <c r="H88" s="49">
        <f t="shared" si="63"/>
        <v>19200</v>
      </c>
      <c r="I88" s="49">
        <f t="shared" si="63"/>
        <v>19200</v>
      </c>
      <c r="J88" s="49">
        <f t="shared" si="63"/>
        <v>19200</v>
      </c>
      <c r="K88" s="49">
        <f t="shared" si="63"/>
        <v>19200</v>
      </c>
      <c r="L88" s="49">
        <f t="shared" si="63"/>
        <v>19200</v>
      </c>
      <c r="M88" s="49">
        <f t="shared" si="63"/>
        <v>19200</v>
      </c>
      <c r="N88" s="49">
        <f t="shared" si="63"/>
        <v>19200</v>
      </c>
      <c r="O88" s="49">
        <f t="shared" si="63"/>
        <v>19200</v>
      </c>
      <c r="P88" s="49">
        <f t="shared" si="63"/>
        <v>19200</v>
      </c>
      <c r="Q88" s="49">
        <f t="shared" si="63"/>
        <v>19200</v>
      </c>
      <c r="R88" s="49">
        <f t="shared" si="63"/>
        <v>19200</v>
      </c>
      <c r="S88" s="49">
        <f t="shared" si="63"/>
        <v>19200</v>
      </c>
      <c r="T88" s="49">
        <f t="shared" si="63"/>
        <v>19200</v>
      </c>
      <c r="U88" s="49">
        <f t="shared" si="63"/>
        <v>19200</v>
      </c>
      <c r="V88" s="49">
        <f t="shared" si="63"/>
        <v>19200</v>
      </c>
      <c r="W88" s="49">
        <f t="shared" si="63"/>
        <v>19200</v>
      </c>
      <c r="X88" s="49">
        <f t="shared" si="63"/>
        <v>19200</v>
      </c>
      <c r="Y88" s="49">
        <f t="shared" si="63"/>
        <v>19200</v>
      </c>
      <c r="Z88" s="49">
        <f t="shared" si="63"/>
        <v>19200</v>
      </c>
      <c r="AA88" s="49">
        <f t="shared" si="63"/>
        <v>19200</v>
      </c>
      <c r="AB88" s="49">
        <f t="shared" si="63"/>
        <v>19200</v>
      </c>
      <c r="AC88" s="49">
        <f t="shared" si="63"/>
        <v>19200</v>
      </c>
      <c r="AD88" s="49">
        <f t="shared" si="63"/>
        <v>19200</v>
      </c>
      <c r="AE88" s="49">
        <f t="shared" si="63"/>
        <v>19200</v>
      </c>
      <c r="AF88" s="178">
        <f t="shared" si="63"/>
        <v>19200</v>
      </c>
      <c r="AH88" s="3"/>
      <c r="AI88" s="4"/>
      <c r="AJ88" s="4"/>
      <c r="AK88" s="3"/>
      <c r="AL88" s="3"/>
      <c r="AM88" s="3"/>
      <c r="AN88" s="3"/>
      <c r="AO88" s="3"/>
      <c r="AP88" s="3"/>
    </row>
    <row r="89" spans="1:42" s="6" customFormat="1" ht="12">
      <c r="A89" s="179" t="s">
        <v>6</v>
      </c>
      <c r="B89" s="21"/>
      <c r="C89" s="28">
        <f t="shared" ref="C89:AF89" si="64">SUM(C85:C88)</f>
        <v>47233.5</v>
      </c>
      <c r="D89" s="28">
        <f t="shared" si="64"/>
        <v>75267</v>
      </c>
      <c r="E89" s="28">
        <f t="shared" si="64"/>
        <v>103300.5</v>
      </c>
      <c r="F89" s="28">
        <f t="shared" si="64"/>
        <v>131334</v>
      </c>
      <c r="G89" s="28">
        <f t="shared" si="64"/>
        <v>159367.5</v>
      </c>
      <c r="H89" s="28">
        <f t="shared" si="64"/>
        <v>187401</v>
      </c>
      <c r="I89" s="28">
        <f t="shared" si="64"/>
        <v>215434.5</v>
      </c>
      <c r="J89" s="28">
        <f t="shared" si="64"/>
        <v>243468</v>
      </c>
      <c r="K89" s="28">
        <f t="shared" si="64"/>
        <v>271501.5</v>
      </c>
      <c r="L89" s="28">
        <f t="shared" si="64"/>
        <v>299535</v>
      </c>
      <c r="M89" s="28">
        <f t="shared" si="64"/>
        <v>327568.5</v>
      </c>
      <c r="N89" s="28">
        <f t="shared" si="64"/>
        <v>355602</v>
      </c>
      <c r="O89" s="28">
        <f t="shared" si="64"/>
        <v>383635.5</v>
      </c>
      <c r="P89" s="28">
        <f t="shared" si="64"/>
        <v>411669</v>
      </c>
      <c r="Q89" s="28">
        <f t="shared" si="64"/>
        <v>439702.5</v>
      </c>
      <c r="R89" s="28">
        <f t="shared" si="64"/>
        <v>467736</v>
      </c>
      <c r="S89" s="28">
        <f t="shared" si="64"/>
        <v>495769.49999999994</v>
      </c>
      <c r="T89" s="28">
        <f t="shared" si="64"/>
        <v>523802.99999999994</v>
      </c>
      <c r="U89" s="28">
        <f t="shared" si="64"/>
        <v>551836.5</v>
      </c>
      <c r="V89" s="28">
        <f t="shared" si="64"/>
        <v>579870</v>
      </c>
      <c r="W89" s="28">
        <f t="shared" si="64"/>
        <v>579870</v>
      </c>
      <c r="X89" s="28">
        <f t="shared" si="64"/>
        <v>579870</v>
      </c>
      <c r="Y89" s="28">
        <f t="shared" si="64"/>
        <v>579870</v>
      </c>
      <c r="Z89" s="28">
        <f t="shared" si="64"/>
        <v>579870</v>
      </c>
      <c r="AA89" s="28">
        <f t="shared" si="64"/>
        <v>579870</v>
      </c>
      <c r="AB89" s="28">
        <f t="shared" si="64"/>
        <v>579870</v>
      </c>
      <c r="AC89" s="28">
        <f t="shared" si="64"/>
        <v>579870</v>
      </c>
      <c r="AD89" s="28">
        <f t="shared" si="64"/>
        <v>579870</v>
      </c>
      <c r="AE89" s="28">
        <f t="shared" si="64"/>
        <v>579870</v>
      </c>
      <c r="AF89" s="180">
        <f t="shared" si="64"/>
        <v>579870</v>
      </c>
      <c r="AG89" s="20"/>
      <c r="AK89" s="29"/>
    </row>
    <row r="90" spans="1:42">
      <c r="A90" s="159"/>
      <c r="C90" s="10"/>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10"/>
      <c r="AD90" s="10"/>
      <c r="AE90" s="10"/>
      <c r="AF90" s="181"/>
      <c r="AK90" s="9"/>
    </row>
    <row r="91" spans="1:42">
      <c r="A91" s="159"/>
      <c r="AF91" s="176"/>
    </row>
    <row r="92" spans="1:42">
      <c r="A92" s="175" t="s">
        <v>7</v>
      </c>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182"/>
    </row>
    <row r="93" spans="1:42" s="6" customFormat="1" ht="12">
      <c r="A93" s="179"/>
      <c r="B93" s="21"/>
      <c r="AF93" s="183"/>
    </row>
    <row r="94" spans="1:42" s="21" customFormat="1" ht="12">
      <c r="A94" s="179" t="s">
        <v>125</v>
      </c>
      <c r="C94" s="65">
        <f>SUM(C95:C99)</f>
        <v>69600</v>
      </c>
      <c r="D94" s="65">
        <f t="shared" ref="D94:AF94" si="65">SUM(D95:D99)</f>
        <v>71700</v>
      </c>
      <c r="E94" s="65">
        <f t="shared" si="65"/>
        <v>73800</v>
      </c>
      <c r="F94" s="65">
        <f t="shared" si="65"/>
        <v>75900</v>
      </c>
      <c r="G94" s="65">
        <f t="shared" si="65"/>
        <v>78000</v>
      </c>
      <c r="H94" s="65">
        <f t="shared" si="65"/>
        <v>80100</v>
      </c>
      <c r="I94" s="65">
        <f t="shared" si="65"/>
        <v>82200</v>
      </c>
      <c r="J94" s="65">
        <f t="shared" si="65"/>
        <v>84300</v>
      </c>
      <c r="K94" s="65">
        <f t="shared" si="65"/>
        <v>86400</v>
      </c>
      <c r="L94" s="65">
        <f t="shared" si="65"/>
        <v>88500</v>
      </c>
      <c r="M94" s="65">
        <f t="shared" si="65"/>
        <v>90600</v>
      </c>
      <c r="N94" s="65">
        <f t="shared" si="65"/>
        <v>92700</v>
      </c>
      <c r="O94" s="65">
        <f t="shared" si="65"/>
        <v>94800</v>
      </c>
      <c r="P94" s="65">
        <f t="shared" si="65"/>
        <v>96900</v>
      </c>
      <c r="Q94" s="65">
        <f t="shared" si="65"/>
        <v>99000</v>
      </c>
      <c r="R94" s="65">
        <f t="shared" si="65"/>
        <v>101100</v>
      </c>
      <c r="S94" s="65">
        <f t="shared" si="65"/>
        <v>103200</v>
      </c>
      <c r="T94" s="65">
        <f t="shared" si="65"/>
        <v>105300</v>
      </c>
      <c r="U94" s="65">
        <f t="shared" si="65"/>
        <v>107400</v>
      </c>
      <c r="V94" s="65">
        <f t="shared" si="65"/>
        <v>109500</v>
      </c>
      <c r="W94" s="65">
        <f t="shared" si="65"/>
        <v>109500</v>
      </c>
      <c r="X94" s="65">
        <f t="shared" si="65"/>
        <v>109500</v>
      </c>
      <c r="Y94" s="65">
        <f t="shared" si="65"/>
        <v>109500</v>
      </c>
      <c r="Z94" s="65">
        <f t="shared" si="65"/>
        <v>109500</v>
      </c>
      <c r="AA94" s="65">
        <f t="shared" si="65"/>
        <v>109500</v>
      </c>
      <c r="AB94" s="65">
        <f t="shared" si="65"/>
        <v>109500</v>
      </c>
      <c r="AC94" s="65">
        <f t="shared" si="65"/>
        <v>109500</v>
      </c>
      <c r="AD94" s="65">
        <f t="shared" si="65"/>
        <v>109500</v>
      </c>
      <c r="AE94" s="65">
        <f t="shared" si="65"/>
        <v>109500</v>
      </c>
      <c r="AF94" s="184">
        <f t="shared" si="65"/>
        <v>109500</v>
      </c>
    </row>
    <row r="95" spans="1:42" s="6" customFormat="1">
      <c r="A95" s="177" t="s">
        <v>78</v>
      </c>
      <c r="B95" s="185">
        <v>2500</v>
      </c>
      <c r="C95" s="49">
        <f>$B$95</f>
        <v>2500</v>
      </c>
      <c r="D95" s="49">
        <f t="shared" ref="D95:AF95" si="66">$B$95</f>
        <v>2500</v>
      </c>
      <c r="E95" s="49">
        <f t="shared" si="66"/>
        <v>2500</v>
      </c>
      <c r="F95" s="49">
        <f t="shared" si="66"/>
        <v>2500</v>
      </c>
      <c r="G95" s="49">
        <f t="shared" si="66"/>
        <v>2500</v>
      </c>
      <c r="H95" s="49">
        <f t="shared" si="66"/>
        <v>2500</v>
      </c>
      <c r="I95" s="49">
        <f t="shared" si="66"/>
        <v>2500</v>
      </c>
      <c r="J95" s="49">
        <f t="shared" si="66"/>
        <v>2500</v>
      </c>
      <c r="K95" s="49">
        <f t="shared" si="66"/>
        <v>2500</v>
      </c>
      <c r="L95" s="49">
        <f t="shared" si="66"/>
        <v>2500</v>
      </c>
      <c r="M95" s="49">
        <f t="shared" si="66"/>
        <v>2500</v>
      </c>
      <c r="N95" s="49">
        <f t="shared" si="66"/>
        <v>2500</v>
      </c>
      <c r="O95" s="49">
        <f t="shared" si="66"/>
        <v>2500</v>
      </c>
      <c r="P95" s="49">
        <f t="shared" si="66"/>
        <v>2500</v>
      </c>
      <c r="Q95" s="49">
        <f t="shared" si="66"/>
        <v>2500</v>
      </c>
      <c r="R95" s="49">
        <f t="shared" si="66"/>
        <v>2500</v>
      </c>
      <c r="S95" s="49">
        <f t="shared" si="66"/>
        <v>2500</v>
      </c>
      <c r="T95" s="49">
        <f t="shared" si="66"/>
        <v>2500</v>
      </c>
      <c r="U95" s="49">
        <f t="shared" si="66"/>
        <v>2500</v>
      </c>
      <c r="V95" s="49">
        <f t="shared" si="66"/>
        <v>2500</v>
      </c>
      <c r="W95" s="49">
        <f t="shared" si="66"/>
        <v>2500</v>
      </c>
      <c r="X95" s="49">
        <f t="shared" si="66"/>
        <v>2500</v>
      </c>
      <c r="Y95" s="49">
        <f t="shared" si="66"/>
        <v>2500</v>
      </c>
      <c r="Z95" s="49">
        <f t="shared" si="66"/>
        <v>2500</v>
      </c>
      <c r="AA95" s="49">
        <f t="shared" si="66"/>
        <v>2500</v>
      </c>
      <c r="AB95" s="49">
        <f t="shared" si="66"/>
        <v>2500</v>
      </c>
      <c r="AC95" s="49">
        <f t="shared" si="66"/>
        <v>2500</v>
      </c>
      <c r="AD95" s="49">
        <f t="shared" si="66"/>
        <v>2500</v>
      </c>
      <c r="AE95" s="49">
        <f t="shared" si="66"/>
        <v>2500</v>
      </c>
      <c r="AF95" s="49">
        <f t="shared" si="66"/>
        <v>2500</v>
      </c>
    </row>
    <row r="96" spans="1:42" s="6" customFormat="1">
      <c r="A96" s="177" t="s">
        <v>2</v>
      </c>
      <c r="B96" s="112">
        <v>2.5000000000000001E-3</v>
      </c>
      <c r="C96" s="49">
        <f>$B$96*C78</f>
        <v>600</v>
      </c>
      <c r="D96" s="49">
        <f>$B$96*D78+C96</f>
        <v>1200</v>
      </c>
      <c r="E96" s="49">
        <f t="shared" ref="E96:V96" si="67">$B$96*E78+D96</f>
        <v>1800</v>
      </c>
      <c r="F96" s="49">
        <f t="shared" si="67"/>
        <v>2400</v>
      </c>
      <c r="G96" s="49">
        <f t="shared" si="67"/>
        <v>3000</v>
      </c>
      <c r="H96" s="49">
        <f t="shared" si="67"/>
        <v>3600</v>
      </c>
      <c r="I96" s="49">
        <f t="shared" si="67"/>
        <v>4200</v>
      </c>
      <c r="J96" s="49">
        <f t="shared" si="67"/>
        <v>4800</v>
      </c>
      <c r="K96" s="49">
        <f t="shared" si="67"/>
        <v>5400</v>
      </c>
      <c r="L96" s="49">
        <f t="shared" si="67"/>
        <v>6000</v>
      </c>
      <c r="M96" s="49">
        <f t="shared" si="67"/>
        <v>6600</v>
      </c>
      <c r="N96" s="49">
        <f t="shared" si="67"/>
        <v>7200</v>
      </c>
      <c r="O96" s="49">
        <f t="shared" si="67"/>
        <v>7800</v>
      </c>
      <c r="P96" s="49">
        <f t="shared" si="67"/>
        <v>8400</v>
      </c>
      <c r="Q96" s="49">
        <f t="shared" si="67"/>
        <v>9000</v>
      </c>
      <c r="R96" s="49">
        <f t="shared" si="67"/>
        <v>9600</v>
      </c>
      <c r="S96" s="49">
        <f t="shared" si="67"/>
        <v>10200</v>
      </c>
      <c r="T96" s="49">
        <f t="shared" si="67"/>
        <v>10800</v>
      </c>
      <c r="U96" s="49">
        <f t="shared" si="67"/>
        <v>11400</v>
      </c>
      <c r="V96" s="49">
        <f t="shared" si="67"/>
        <v>12000</v>
      </c>
      <c r="W96" s="49">
        <f>$B$96*W78+V96-$B$96*C78</f>
        <v>12000</v>
      </c>
      <c r="X96" s="49">
        <f t="shared" ref="X96:AF96" si="68">$B$96*X78+W96-$B$96*D78</f>
        <v>12000</v>
      </c>
      <c r="Y96" s="49">
        <f t="shared" si="68"/>
        <v>12000</v>
      </c>
      <c r="Z96" s="49">
        <f t="shared" si="68"/>
        <v>12000</v>
      </c>
      <c r="AA96" s="49">
        <f t="shared" si="68"/>
        <v>12000</v>
      </c>
      <c r="AB96" s="49">
        <f t="shared" si="68"/>
        <v>12000</v>
      </c>
      <c r="AC96" s="49">
        <f t="shared" si="68"/>
        <v>12000</v>
      </c>
      <c r="AD96" s="49">
        <f t="shared" si="68"/>
        <v>12000</v>
      </c>
      <c r="AE96" s="49">
        <f t="shared" si="68"/>
        <v>12000</v>
      </c>
      <c r="AF96" s="49">
        <f t="shared" si="68"/>
        <v>12000</v>
      </c>
    </row>
    <row r="97" spans="1:42" s="6" customFormat="1">
      <c r="A97" s="177" t="s">
        <v>103</v>
      </c>
      <c r="B97" s="185">
        <v>500</v>
      </c>
      <c r="C97" s="49">
        <f t="shared" ref="C97:AF97" si="69">$B$97*C38</f>
        <v>1500</v>
      </c>
      <c r="D97" s="49">
        <f t="shared" si="69"/>
        <v>3000</v>
      </c>
      <c r="E97" s="49">
        <f t="shared" si="69"/>
        <v>4500</v>
      </c>
      <c r="F97" s="49">
        <f t="shared" si="69"/>
        <v>6000</v>
      </c>
      <c r="G97" s="49">
        <f t="shared" si="69"/>
        <v>7500</v>
      </c>
      <c r="H97" s="49">
        <f t="shared" si="69"/>
        <v>9000</v>
      </c>
      <c r="I97" s="49">
        <f t="shared" si="69"/>
        <v>10500</v>
      </c>
      <c r="J97" s="49">
        <f t="shared" si="69"/>
        <v>12000</v>
      </c>
      <c r="K97" s="49">
        <f t="shared" si="69"/>
        <v>13500</v>
      </c>
      <c r="L97" s="49">
        <f t="shared" si="69"/>
        <v>15000</v>
      </c>
      <c r="M97" s="49">
        <f t="shared" si="69"/>
        <v>16500</v>
      </c>
      <c r="N97" s="49">
        <f t="shared" si="69"/>
        <v>18000</v>
      </c>
      <c r="O97" s="49">
        <f t="shared" si="69"/>
        <v>19500</v>
      </c>
      <c r="P97" s="49">
        <f t="shared" si="69"/>
        <v>21000</v>
      </c>
      <c r="Q97" s="49">
        <f t="shared" si="69"/>
        <v>22500</v>
      </c>
      <c r="R97" s="49">
        <f t="shared" si="69"/>
        <v>24000</v>
      </c>
      <c r="S97" s="49">
        <f t="shared" si="69"/>
        <v>25500</v>
      </c>
      <c r="T97" s="49">
        <f t="shared" si="69"/>
        <v>27000</v>
      </c>
      <c r="U97" s="49">
        <f t="shared" si="69"/>
        <v>28500</v>
      </c>
      <c r="V97" s="49">
        <f t="shared" si="69"/>
        <v>30000</v>
      </c>
      <c r="W97" s="49">
        <f t="shared" si="69"/>
        <v>30000</v>
      </c>
      <c r="X97" s="49">
        <f t="shared" si="69"/>
        <v>30000</v>
      </c>
      <c r="Y97" s="49">
        <f t="shared" si="69"/>
        <v>30000</v>
      </c>
      <c r="Z97" s="49">
        <f t="shared" si="69"/>
        <v>30000</v>
      </c>
      <c r="AA97" s="49">
        <f t="shared" si="69"/>
        <v>30000</v>
      </c>
      <c r="AB97" s="49">
        <f t="shared" si="69"/>
        <v>30000</v>
      </c>
      <c r="AC97" s="49">
        <f t="shared" si="69"/>
        <v>30000</v>
      </c>
      <c r="AD97" s="49">
        <f t="shared" si="69"/>
        <v>30000</v>
      </c>
      <c r="AE97" s="49">
        <f t="shared" si="69"/>
        <v>30000</v>
      </c>
      <c r="AF97" s="178">
        <f t="shared" si="69"/>
        <v>30000</v>
      </c>
    </row>
    <row r="98" spans="1:42" s="6" customFormat="1">
      <c r="A98" s="177" t="s">
        <v>81</v>
      </c>
      <c r="B98" s="185">
        <f>55000</f>
        <v>55000</v>
      </c>
      <c r="C98" s="49">
        <f t="shared" ref="C98:AF98" si="70">$B$98</f>
        <v>55000</v>
      </c>
      <c r="D98" s="49">
        <f t="shared" si="70"/>
        <v>55000</v>
      </c>
      <c r="E98" s="49">
        <f t="shared" si="70"/>
        <v>55000</v>
      </c>
      <c r="F98" s="49">
        <f t="shared" si="70"/>
        <v>55000</v>
      </c>
      <c r="G98" s="49">
        <f t="shared" si="70"/>
        <v>55000</v>
      </c>
      <c r="H98" s="49">
        <f t="shared" si="70"/>
        <v>55000</v>
      </c>
      <c r="I98" s="49">
        <f t="shared" si="70"/>
        <v>55000</v>
      </c>
      <c r="J98" s="49">
        <f t="shared" si="70"/>
        <v>55000</v>
      </c>
      <c r="K98" s="49">
        <f t="shared" si="70"/>
        <v>55000</v>
      </c>
      <c r="L98" s="49">
        <f t="shared" si="70"/>
        <v>55000</v>
      </c>
      <c r="M98" s="49">
        <f t="shared" si="70"/>
        <v>55000</v>
      </c>
      <c r="N98" s="49">
        <f t="shared" si="70"/>
        <v>55000</v>
      </c>
      <c r="O98" s="49">
        <f t="shared" si="70"/>
        <v>55000</v>
      </c>
      <c r="P98" s="49">
        <f t="shared" si="70"/>
        <v>55000</v>
      </c>
      <c r="Q98" s="49">
        <f t="shared" si="70"/>
        <v>55000</v>
      </c>
      <c r="R98" s="49">
        <f t="shared" si="70"/>
        <v>55000</v>
      </c>
      <c r="S98" s="49">
        <f t="shared" si="70"/>
        <v>55000</v>
      </c>
      <c r="T98" s="49">
        <f t="shared" si="70"/>
        <v>55000</v>
      </c>
      <c r="U98" s="49">
        <f t="shared" si="70"/>
        <v>55000</v>
      </c>
      <c r="V98" s="49">
        <f t="shared" si="70"/>
        <v>55000</v>
      </c>
      <c r="W98" s="49">
        <f t="shared" si="70"/>
        <v>55000</v>
      </c>
      <c r="X98" s="49">
        <f t="shared" si="70"/>
        <v>55000</v>
      </c>
      <c r="Y98" s="49">
        <f t="shared" si="70"/>
        <v>55000</v>
      </c>
      <c r="Z98" s="49">
        <f t="shared" si="70"/>
        <v>55000</v>
      </c>
      <c r="AA98" s="49">
        <f t="shared" si="70"/>
        <v>55000</v>
      </c>
      <c r="AB98" s="49">
        <f t="shared" si="70"/>
        <v>55000</v>
      </c>
      <c r="AC98" s="49">
        <f t="shared" si="70"/>
        <v>55000</v>
      </c>
      <c r="AD98" s="49">
        <f t="shared" si="70"/>
        <v>55000</v>
      </c>
      <c r="AE98" s="49">
        <f t="shared" si="70"/>
        <v>55000</v>
      </c>
      <c r="AF98" s="178">
        <f t="shared" si="70"/>
        <v>55000</v>
      </c>
      <c r="AH98" s="3"/>
      <c r="AI98" s="4"/>
      <c r="AJ98" s="4"/>
      <c r="AK98" s="3"/>
      <c r="AL98" s="3"/>
      <c r="AM98" s="3"/>
      <c r="AN98" s="3"/>
      <c r="AO98" s="3"/>
      <c r="AP98" s="3"/>
    </row>
    <row r="99" spans="1:42" s="6" customFormat="1">
      <c r="A99" s="177" t="s">
        <v>93</v>
      </c>
      <c r="B99" s="185">
        <v>10000</v>
      </c>
      <c r="C99" s="49">
        <f t="shared" ref="C99:AF99" si="71">$B$99</f>
        <v>10000</v>
      </c>
      <c r="D99" s="49">
        <f t="shared" si="71"/>
        <v>10000</v>
      </c>
      <c r="E99" s="49">
        <f t="shared" si="71"/>
        <v>10000</v>
      </c>
      <c r="F99" s="49">
        <f t="shared" si="71"/>
        <v>10000</v>
      </c>
      <c r="G99" s="49">
        <f t="shared" si="71"/>
        <v>10000</v>
      </c>
      <c r="H99" s="49">
        <f t="shared" si="71"/>
        <v>10000</v>
      </c>
      <c r="I99" s="49">
        <f t="shared" si="71"/>
        <v>10000</v>
      </c>
      <c r="J99" s="49">
        <f t="shared" si="71"/>
        <v>10000</v>
      </c>
      <c r="K99" s="49">
        <f t="shared" si="71"/>
        <v>10000</v>
      </c>
      <c r="L99" s="49">
        <f t="shared" si="71"/>
        <v>10000</v>
      </c>
      <c r="M99" s="49">
        <f t="shared" si="71"/>
        <v>10000</v>
      </c>
      <c r="N99" s="49">
        <f t="shared" si="71"/>
        <v>10000</v>
      </c>
      <c r="O99" s="49">
        <f t="shared" si="71"/>
        <v>10000</v>
      </c>
      <c r="P99" s="49">
        <f t="shared" si="71"/>
        <v>10000</v>
      </c>
      <c r="Q99" s="49">
        <f t="shared" si="71"/>
        <v>10000</v>
      </c>
      <c r="R99" s="49">
        <f t="shared" si="71"/>
        <v>10000</v>
      </c>
      <c r="S99" s="49">
        <f t="shared" si="71"/>
        <v>10000</v>
      </c>
      <c r="T99" s="49">
        <f t="shared" si="71"/>
        <v>10000</v>
      </c>
      <c r="U99" s="49">
        <f t="shared" si="71"/>
        <v>10000</v>
      </c>
      <c r="V99" s="49">
        <f t="shared" si="71"/>
        <v>10000</v>
      </c>
      <c r="W99" s="49">
        <f t="shared" si="71"/>
        <v>10000</v>
      </c>
      <c r="X99" s="49">
        <f t="shared" si="71"/>
        <v>10000</v>
      </c>
      <c r="Y99" s="49">
        <f t="shared" si="71"/>
        <v>10000</v>
      </c>
      <c r="Z99" s="49">
        <f t="shared" si="71"/>
        <v>10000</v>
      </c>
      <c r="AA99" s="49">
        <f t="shared" si="71"/>
        <v>10000</v>
      </c>
      <c r="AB99" s="49">
        <f t="shared" si="71"/>
        <v>10000</v>
      </c>
      <c r="AC99" s="49">
        <f t="shared" si="71"/>
        <v>10000</v>
      </c>
      <c r="AD99" s="49">
        <f t="shared" si="71"/>
        <v>10000</v>
      </c>
      <c r="AE99" s="49">
        <f t="shared" si="71"/>
        <v>10000</v>
      </c>
      <c r="AF99" s="178">
        <f t="shared" si="71"/>
        <v>10000</v>
      </c>
    </row>
    <row r="100" spans="1:42" s="6" customFormat="1" ht="12">
      <c r="A100" s="177"/>
      <c r="B100" s="21"/>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186"/>
    </row>
    <row r="101" spans="1:42" s="21" customFormat="1">
      <c r="A101" s="179" t="s">
        <v>126</v>
      </c>
      <c r="B101" s="112">
        <v>5.0000000000000001E-3</v>
      </c>
      <c r="C101" s="65">
        <f>C78*$B$101</f>
        <v>1200</v>
      </c>
      <c r="D101" s="65">
        <f t="shared" ref="D101:V101" si="72">D78*$B$101+C101</f>
        <v>2400</v>
      </c>
      <c r="E101" s="65">
        <f t="shared" si="72"/>
        <v>3600</v>
      </c>
      <c r="F101" s="65">
        <f t="shared" si="72"/>
        <v>4800</v>
      </c>
      <c r="G101" s="65">
        <f t="shared" si="72"/>
        <v>6000</v>
      </c>
      <c r="H101" s="65">
        <f t="shared" si="72"/>
        <v>7200</v>
      </c>
      <c r="I101" s="65">
        <f t="shared" si="72"/>
        <v>8400</v>
      </c>
      <c r="J101" s="65">
        <f t="shared" si="72"/>
        <v>9600</v>
      </c>
      <c r="K101" s="65">
        <f t="shared" si="72"/>
        <v>10800</v>
      </c>
      <c r="L101" s="65">
        <f t="shared" si="72"/>
        <v>12000</v>
      </c>
      <c r="M101" s="65">
        <f t="shared" si="72"/>
        <v>13200</v>
      </c>
      <c r="N101" s="65">
        <f t="shared" si="72"/>
        <v>14400</v>
      </c>
      <c r="O101" s="65">
        <f t="shared" si="72"/>
        <v>15600</v>
      </c>
      <c r="P101" s="65">
        <f t="shared" si="72"/>
        <v>16800</v>
      </c>
      <c r="Q101" s="65">
        <f t="shared" si="72"/>
        <v>18000</v>
      </c>
      <c r="R101" s="65">
        <f t="shared" si="72"/>
        <v>19200</v>
      </c>
      <c r="S101" s="65">
        <f t="shared" si="72"/>
        <v>20400</v>
      </c>
      <c r="T101" s="65">
        <f t="shared" si="72"/>
        <v>21600</v>
      </c>
      <c r="U101" s="65">
        <f t="shared" si="72"/>
        <v>22800</v>
      </c>
      <c r="V101" s="65">
        <f t="shared" si="72"/>
        <v>24000</v>
      </c>
      <c r="W101" s="65">
        <f t="shared" ref="W101:AF101" si="73">W78*$B$101-C78*$B$101</f>
        <v>0</v>
      </c>
      <c r="X101" s="65">
        <f t="shared" si="73"/>
        <v>0</v>
      </c>
      <c r="Y101" s="65">
        <f t="shared" si="73"/>
        <v>0</v>
      </c>
      <c r="Z101" s="65">
        <f t="shared" si="73"/>
        <v>0</v>
      </c>
      <c r="AA101" s="65">
        <f t="shared" si="73"/>
        <v>0</v>
      </c>
      <c r="AB101" s="65">
        <f t="shared" si="73"/>
        <v>0</v>
      </c>
      <c r="AC101" s="65">
        <f t="shared" si="73"/>
        <v>0</v>
      </c>
      <c r="AD101" s="65">
        <f t="shared" si="73"/>
        <v>0</v>
      </c>
      <c r="AE101" s="65">
        <f t="shared" si="73"/>
        <v>0</v>
      </c>
      <c r="AF101" s="184">
        <f t="shared" si="73"/>
        <v>0</v>
      </c>
    </row>
    <row r="102" spans="1:42" s="6" customFormat="1" ht="12">
      <c r="A102" s="179"/>
      <c r="B102" s="21"/>
      <c r="AF102" s="183"/>
    </row>
    <row r="103" spans="1:42" s="21" customFormat="1" ht="12">
      <c r="A103" s="179" t="s">
        <v>36</v>
      </c>
      <c r="C103" s="65">
        <f>C94+C101</f>
        <v>70800</v>
      </c>
      <c r="D103" s="65">
        <f t="shared" ref="D103:AF103" si="74">D94+D101</f>
        <v>74100</v>
      </c>
      <c r="E103" s="65">
        <f t="shared" si="74"/>
        <v>77400</v>
      </c>
      <c r="F103" s="65">
        <f t="shared" si="74"/>
        <v>80700</v>
      </c>
      <c r="G103" s="65">
        <f t="shared" si="74"/>
        <v>84000</v>
      </c>
      <c r="H103" s="65">
        <f t="shared" si="74"/>
        <v>87300</v>
      </c>
      <c r="I103" s="65">
        <f t="shared" si="74"/>
        <v>90600</v>
      </c>
      <c r="J103" s="65">
        <f t="shared" si="74"/>
        <v>93900</v>
      </c>
      <c r="K103" s="65">
        <f t="shared" si="74"/>
        <v>97200</v>
      </c>
      <c r="L103" s="65">
        <f t="shared" si="74"/>
        <v>100500</v>
      </c>
      <c r="M103" s="65">
        <f t="shared" si="74"/>
        <v>103800</v>
      </c>
      <c r="N103" s="65">
        <f t="shared" si="74"/>
        <v>107100</v>
      </c>
      <c r="O103" s="65">
        <f t="shared" si="74"/>
        <v>110400</v>
      </c>
      <c r="P103" s="65">
        <f t="shared" si="74"/>
        <v>113700</v>
      </c>
      <c r="Q103" s="65">
        <f t="shared" si="74"/>
        <v>117000</v>
      </c>
      <c r="R103" s="65">
        <f t="shared" si="74"/>
        <v>120300</v>
      </c>
      <c r="S103" s="65">
        <f t="shared" si="74"/>
        <v>123600</v>
      </c>
      <c r="T103" s="65">
        <f t="shared" si="74"/>
        <v>126900</v>
      </c>
      <c r="U103" s="65">
        <f t="shared" si="74"/>
        <v>130200</v>
      </c>
      <c r="V103" s="65">
        <f t="shared" si="74"/>
        <v>133500</v>
      </c>
      <c r="W103" s="65">
        <f t="shared" si="74"/>
        <v>109500</v>
      </c>
      <c r="X103" s="65">
        <f t="shared" si="74"/>
        <v>109500</v>
      </c>
      <c r="Y103" s="65">
        <f t="shared" si="74"/>
        <v>109500</v>
      </c>
      <c r="Z103" s="65">
        <f t="shared" si="74"/>
        <v>109500</v>
      </c>
      <c r="AA103" s="65">
        <f t="shared" si="74"/>
        <v>109500</v>
      </c>
      <c r="AB103" s="65">
        <f t="shared" si="74"/>
        <v>109500</v>
      </c>
      <c r="AC103" s="65">
        <f t="shared" si="74"/>
        <v>109500</v>
      </c>
      <c r="AD103" s="65">
        <f t="shared" si="74"/>
        <v>109500</v>
      </c>
      <c r="AE103" s="65">
        <f t="shared" si="74"/>
        <v>109500</v>
      </c>
      <c r="AF103" s="184">
        <f t="shared" si="74"/>
        <v>109500</v>
      </c>
    </row>
    <row r="104" spans="1:42">
      <c r="A104" s="159"/>
      <c r="B104" s="21"/>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87"/>
      <c r="AH104" s="13"/>
    </row>
    <row r="105" spans="1:42" s="4" customFormat="1">
      <c r="A105" s="175" t="s">
        <v>8</v>
      </c>
      <c r="B105" s="21"/>
      <c r="C105" s="34">
        <f>C89-C103</f>
        <v>-23566.5</v>
      </c>
      <c r="D105" s="34">
        <f t="shared" ref="D105:AF105" si="75">D89-D103</f>
        <v>1167</v>
      </c>
      <c r="E105" s="34">
        <f t="shared" si="75"/>
        <v>25900.5</v>
      </c>
      <c r="F105" s="34">
        <f t="shared" si="75"/>
        <v>50634</v>
      </c>
      <c r="G105" s="34">
        <f t="shared" si="75"/>
        <v>75367.5</v>
      </c>
      <c r="H105" s="34">
        <f t="shared" si="75"/>
        <v>100101</v>
      </c>
      <c r="I105" s="34">
        <f t="shared" si="75"/>
        <v>124834.5</v>
      </c>
      <c r="J105" s="34">
        <f t="shared" si="75"/>
        <v>149568</v>
      </c>
      <c r="K105" s="34">
        <f t="shared" si="75"/>
        <v>174301.5</v>
      </c>
      <c r="L105" s="34">
        <f t="shared" si="75"/>
        <v>199035</v>
      </c>
      <c r="M105" s="34">
        <f t="shared" si="75"/>
        <v>223768.5</v>
      </c>
      <c r="N105" s="34">
        <f t="shared" si="75"/>
        <v>248502</v>
      </c>
      <c r="O105" s="34">
        <f t="shared" si="75"/>
        <v>273235.5</v>
      </c>
      <c r="P105" s="34">
        <f t="shared" si="75"/>
        <v>297969</v>
      </c>
      <c r="Q105" s="34">
        <f t="shared" si="75"/>
        <v>322702.5</v>
      </c>
      <c r="R105" s="34">
        <f t="shared" si="75"/>
        <v>347436</v>
      </c>
      <c r="S105" s="34">
        <f t="shared" si="75"/>
        <v>372169.49999999994</v>
      </c>
      <c r="T105" s="34">
        <f t="shared" si="75"/>
        <v>396902.99999999994</v>
      </c>
      <c r="U105" s="34">
        <f t="shared" si="75"/>
        <v>421636.5</v>
      </c>
      <c r="V105" s="34">
        <f t="shared" si="75"/>
        <v>446370</v>
      </c>
      <c r="W105" s="34">
        <f t="shared" si="75"/>
        <v>470370</v>
      </c>
      <c r="X105" s="34">
        <f t="shared" si="75"/>
        <v>470370</v>
      </c>
      <c r="Y105" s="34">
        <f t="shared" si="75"/>
        <v>470370</v>
      </c>
      <c r="Z105" s="34">
        <f t="shared" si="75"/>
        <v>470370</v>
      </c>
      <c r="AA105" s="34">
        <f t="shared" si="75"/>
        <v>470370</v>
      </c>
      <c r="AB105" s="34">
        <f t="shared" si="75"/>
        <v>470370</v>
      </c>
      <c r="AC105" s="34">
        <f t="shared" si="75"/>
        <v>470370</v>
      </c>
      <c r="AD105" s="34">
        <f t="shared" si="75"/>
        <v>470370</v>
      </c>
      <c r="AE105" s="34">
        <f t="shared" si="75"/>
        <v>470370</v>
      </c>
      <c r="AF105" s="188">
        <f t="shared" si="75"/>
        <v>470370</v>
      </c>
    </row>
    <row r="106" spans="1:42">
      <c r="A106" s="159"/>
      <c r="B106" s="21"/>
      <c r="AF106" s="176"/>
    </row>
    <row r="107" spans="1:42" s="4" customFormat="1">
      <c r="A107" s="175" t="s">
        <v>104</v>
      </c>
      <c r="B107" s="97"/>
      <c r="C107" s="34">
        <f>B134</f>
        <v>12000</v>
      </c>
      <c r="D107" s="34">
        <f t="shared" ref="D107:AF107" si="76">C134</f>
        <v>24000</v>
      </c>
      <c r="E107" s="34">
        <f t="shared" si="76"/>
        <v>36000</v>
      </c>
      <c r="F107" s="34">
        <f t="shared" si="76"/>
        <v>48000</v>
      </c>
      <c r="G107" s="34">
        <f t="shared" si="76"/>
        <v>60000</v>
      </c>
      <c r="H107" s="34">
        <f t="shared" si="76"/>
        <v>72000</v>
      </c>
      <c r="I107" s="34">
        <f t="shared" si="76"/>
        <v>84000</v>
      </c>
      <c r="J107" s="34">
        <f t="shared" si="76"/>
        <v>96000</v>
      </c>
      <c r="K107" s="34">
        <f t="shared" si="76"/>
        <v>108000</v>
      </c>
      <c r="L107" s="34">
        <f t="shared" si="76"/>
        <v>120000</v>
      </c>
      <c r="M107" s="34">
        <f t="shared" si="76"/>
        <v>132000</v>
      </c>
      <c r="N107" s="34">
        <f t="shared" si="76"/>
        <v>144000</v>
      </c>
      <c r="O107" s="34">
        <f t="shared" si="76"/>
        <v>156000</v>
      </c>
      <c r="P107" s="34">
        <f t="shared" si="76"/>
        <v>168000</v>
      </c>
      <c r="Q107" s="34">
        <f t="shared" si="76"/>
        <v>180000</v>
      </c>
      <c r="R107" s="34">
        <f t="shared" si="76"/>
        <v>192000</v>
      </c>
      <c r="S107" s="34">
        <f t="shared" si="76"/>
        <v>204000</v>
      </c>
      <c r="T107" s="34">
        <f t="shared" si="76"/>
        <v>216000</v>
      </c>
      <c r="U107" s="34">
        <f t="shared" si="76"/>
        <v>228000</v>
      </c>
      <c r="V107" s="34">
        <f t="shared" si="76"/>
        <v>240000</v>
      </c>
      <c r="W107" s="34">
        <f t="shared" si="76"/>
        <v>240000</v>
      </c>
      <c r="X107" s="34">
        <f t="shared" si="76"/>
        <v>240000</v>
      </c>
      <c r="Y107" s="34">
        <f t="shared" si="76"/>
        <v>240000</v>
      </c>
      <c r="Z107" s="34">
        <f t="shared" si="76"/>
        <v>240000</v>
      </c>
      <c r="AA107" s="34">
        <f t="shared" si="76"/>
        <v>240000</v>
      </c>
      <c r="AB107" s="34">
        <f t="shared" si="76"/>
        <v>240000</v>
      </c>
      <c r="AC107" s="34">
        <f t="shared" si="76"/>
        <v>240000</v>
      </c>
      <c r="AD107" s="34">
        <f t="shared" si="76"/>
        <v>240000</v>
      </c>
      <c r="AE107" s="34">
        <f t="shared" si="76"/>
        <v>240000</v>
      </c>
      <c r="AF107" s="188">
        <f t="shared" si="76"/>
        <v>240000</v>
      </c>
    </row>
    <row r="108" spans="1:42">
      <c r="A108" s="159"/>
      <c r="AF108" s="176"/>
    </row>
    <row r="109" spans="1:42" s="4" customFormat="1">
      <c r="A109" s="175" t="s">
        <v>11</v>
      </c>
      <c r="B109" s="97"/>
      <c r="C109" s="34">
        <f t="shared" ref="C109:AF109" si="77">C105-C107</f>
        <v>-35566.5</v>
      </c>
      <c r="D109" s="34">
        <f t="shared" si="77"/>
        <v>-22833</v>
      </c>
      <c r="E109" s="34">
        <f t="shared" si="77"/>
        <v>-10099.5</v>
      </c>
      <c r="F109" s="34">
        <f t="shared" si="77"/>
        <v>2634</v>
      </c>
      <c r="G109" s="34">
        <f t="shared" si="77"/>
        <v>15367.5</v>
      </c>
      <c r="H109" s="34">
        <f t="shared" si="77"/>
        <v>28101</v>
      </c>
      <c r="I109" s="34">
        <f t="shared" si="77"/>
        <v>40834.5</v>
      </c>
      <c r="J109" s="34">
        <f t="shared" si="77"/>
        <v>53568</v>
      </c>
      <c r="K109" s="34">
        <f t="shared" si="77"/>
        <v>66301.5</v>
      </c>
      <c r="L109" s="34">
        <f t="shared" si="77"/>
        <v>79035</v>
      </c>
      <c r="M109" s="34">
        <f t="shared" si="77"/>
        <v>91768.5</v>
      </c>
      <c r="N109" s="34">
        <f t="shared" si="77"/>
        <v>104502</v>
      </c>
      <c r="O109" s="34">
        <f t="shared" si="77"/>
        <v>117235.5</v>
      </c>
      <c r="P109" s="34">
        <f t="shared" si="77"/>
        <v>129969</v>
      </c>
      <c r="Q109" s="34">
        <f t="shared" si="77"/>
        <v>142702.5</v>
      </c>
      <c r="R109" s="34">
        <f t="shared" si="77"/>
        <v>155436</v>
      </c>
      <c r="S109" s="34">
        <f t="shared" si="77"/>
        <v>168169.49999999994</v>
      </c>
      <c r="T109" s="34">
        <f t="shared" si="77"/>
        <v>180902.99999999994</v>
      </c>
      <c r="U109" s="34">
        <f t="shared" si="77"/>
        <v>193636.5</v>
      </c>
      <c r="V109" s="34">
        <f t="shared" si="77"/>
        <v>206370</v>
      </c>
      <c r="W109" s="34">
        <f t="shared" si="77"/>
        <v>230370</v>
      </c>
      <c r="X109" s="34">
        <f t="shared" si="77"/>
        <v>230370</v>
      </c>
      <c r="Y109" s="34">
        <f t="shared" si="77"/>
        <v>230370</v>
      </c>
      <c r="Z109" s="34">
        <f t="shared" si="77"/>
        <v>230370</v>
      </c>
      <c r="AA109" s="34">
        <f t="shared" si="77"/>
        <v>230370</v>
      </c>
      <c r="AB109" s="34">
        <f t="shared" si="77"/>
        <v>230370</v>
      </c>
      <c r="AC109" s="34">
        <f t="shared" si="77"/>
        <v>230370</v>
      </c>
      <c r="AD109" s="34">
        <f t="shared" si="77"/>
        <v>230370</v>
      </c>
      <c r="AE109" s="34">
        <f t="shared" si="77"/>
        <v>230370</v>
      </c>
      <c r="AF109" s="188">
        <f t="shared" si="77"/>
        <v>230370</v>
      </c>
      <c r="AG109" s="3"/>
    </row>
    <row r="110" spans="1:42">
      <c r="A110" s="159"/>
      <c r="AF110" s="176"/>
    </row>
    <row r="111" spans="1:42" s="4" customFormat="1">
      <c r="A111" s="175" t="s">
        <v>127</v>
      </c>
      <c r="B111" s="97"/>
      <c r="C111" s="34">
        <f>'PV - ACI et ACC'!B137</f>
        <v>-7680</v>
      </c>
      <c r="D111" s="34">
        <f>'PV - ACI et ACC'!C137</f>
        <v>-14976.452349150924</v>
      </c>
      <c r="E111" s="34">
        <f>'PV - ACI et ACC'!D137</f>
        <v>-21874.015141418815</v>
      </c>
      <c r="F111" s="34">
        <f>'PV - ACI et ACC'!E137</f>
        <v>-28356.732794528343</v>
      </c>
      <c r="G111" s="34">
        <f>'PV - ACI et ACC'!F137</f>
        <v>-34408.011502913185</v>
      </c>
      <c r="H111" s="34">
        <f>'PV - ACI et ACC'!G137</f>
        <v>-40010.593708784334</v>
      </c>
      <c r="I111" s="34">
        <f>'PV - ACI et ACC'!H137</f>
        <v>-45146.53155204127</v>
      </c>
      <c r="J111" s="34">
        <f>'PV - ACI et ACC'!I137</f>
        <v>-49797.159258179396</v>
      </c>
      <c r="K111" s="34">
        <f>'PV - ACI et ACC'!J137</f>
        <v>-53943.064421713978</v>
      </c>
      <c r="L111" s="34">
        <f>'PV - ACI et ACC'!K137</f>
        <v>-57564.058140940877</v>
      </c>
      <c r="M111" s="34">
        <f>'PV - ACI et ACC'!L137</f>
        <v>-60639.14395808777</v>
      </c>
      <c r="N111" s="34">
        <f>'PV - ACI et ACC'!M137</f>
        <v>-63146.485557071464</v>
      </c>
      <c r="O111" s="34">
        <f>'PV - ACI et ACC'!N137</f>
        <v>-65063.373169165432</v>
      </c>
      <c r="P111" s="34">
        <f>'PV - ACI et ACC'!O137</f>
        <v>-66366.18863489409</v>
      </c>
      <c r="Q111" s="34">
        <f>'PV - ACI et ACC'!P137</f>
        <v>-67030.369068402812</v>
      </c>
      <c r="R111" s="34">
        <f>'PV - ACI et ACC'!Q137</f>
        <v>-67030.369068402812</v>
      </c>
      <c r="S111" s="34">
        <f>'PV - ACI et ACC'!R137</f>
        <v>-67030.369068402812</v>
      </c>
      <c r="T111" s="34">
        <f>'PV - ACI et ACC'!S137</f>
        <v>-67030.369068402812</v>
      </c>
      <c r="U111" s="34">
        <f>'PV - ACI et ACC'!T137</f>
        <v>-67030.369068402812</v>
      </c>
      <c r="V111" s="34">
        <f>'PV - ACI et ACC'!U137</f>
        <v>-67030.369068402812</v>
      </c>
      <c r="W111" s="34">
        <f>'PV - ACI et ACC'!V137</f>
        <v>-67030.369068402812</v>
      </c>
      <c r="X111" s="34">
        <f>'PV - ACI et ACC'!W137</f>
        <v>-67030.369068402812</v>
      </c>
      <c r="Y111" s="34">
        <f>'PV - ACI et ACC'!X137</f>
        <v>-67030.369068402812</v>
      </c>
      <c r="Z111" s="34">
        <f>'PV - ACI et ACC'!Y137</f>
        <v>-67030.369068402812</v>
      </c>
      <c r="AA111" s="34">
        <f>'PV - ACI et ACC'!Z137</f>
        <v>-67030.369068402812</v>
      </c>
      <c r="AB111" s="34">
        <f>'PV - ACI et ACC'!AA137</f>
        <v>-67030.369068402812</v>
      </c>
      <c r="AC111" s="34">
        <f>'PV - ACI et ACC'!AB137</f>
        <v>-67030.369068402812</v>
      </c>
      <c r="AD111" s="34">
        <f>'PV - ACI et ACC'!AC137</f>
        <v>-67030.369068402812</v>
      </c>
      <c r="AE111" s="34">
        <f>'PV - ACI et ACC'!AD137</f>
        <v>-67030.369068402812</v>
      </c>
      <c r="AF111" s="188">
        <f>'PV - ACI et ACC'!AE137</f>
        <v>-67030.369068402812</v>
      </c>
    </row>
    <row r="112" spans="1:42">
      <c r="A112" s="159"/>
      <c r="AF112" s="176"/>
    </row>
    <row r="113" spans="1:35" s="4" customFormat="1">
      <c r="A113" s="189" t="s">
        <v>13</v>
      </c>
      <c r="B113" s="190"/>
      <c r="C113" s="191">
        <f>C109+C111</f>
        <v>-43246.5</v>
      </c>
      <c r="D113" s="191">
        <f>D109+D111</f>
        <v>-37809.452349150924</v>
      </c>
      <c r="E113" s="191">
        <f t="shared" ref="E113:AF113" si="78">E109+E111</f>
        <v>-31973.515141418815</v>
      </c>
      <c r="F113" s="191">
        <f t="shared" si="78"/>
        <v>-25722.732794528343</v>
      </c>
      <c r="G113" s="191">
        <f t="shared" si="78"/>
        <v>-19040.511502913185</v>
      </c>
      <c r="H113" s="191">
        <f t="shared" si="78"/>
        <v>-11909.593708784334</v>
      </c>
      <c r="I113" s="191">
        <f t="shared" si="78"/>
        <v>-4312.0315520412696</v>
      </c>
      <c r="J113" s="191">
        <f t="shared" si="78"/>
        <v>3770.8407418206043</v>
      </c>
      <c r="K113" s="191">
        <f t="shared" si="78"/>
        <v>12358.435578286022</v>
      </c>
      <c r="L113" s="191">
        <f t="shared" si="78"/>
        <v>21470.941859059123</v>
      </c>
      <c r="M113" s="191">
        <f t="shared" si="78"/>
        <v>31129.35604191223</v>
      </c>
      <c r="N113" s="191">
        <f t="shared" si="78"/>
        <v>41355.514442928536</v>
      </c>
      <c r="O113" s="191">
        <f t="shared" si="78"/>
        <v>52172.126830834568</v>
      </c>
      <c r="P113" s="191">
        <f t="shared" si="78"/>
        <v>63602.81136510591</v>
      </c>
      <c r="Q113" s="191">
        <f t="shared" si="78"/>
        <v>75672.130931597188</v>
      </c>
      <c r="R113" s="191">
        <f t="shared" si="78"/>
        <v>88405.630931597188</v>
      </c>
      <c r="S113" s="191">
        <f t="shared" si="78"/>
        <v>101139.13093159713</v>
      </c>
      <c r="T113" s="191">
        <f t="shared" si="78"/>
        <v>113872.63093159713</v>
      </c>
      <c r="U113" s="191">
        <f t="shared" si="78"/>
        <v>126606.13093159719</v>
      </c>
      <c r="V113" s="191">
        <f t="shared" si="78"/>
        <v>139339.6309315972</v>
      </c>
      <c r="W113" s="191">
        <f t="shared" si="78"/>
        <v>163339.6309315972</v>
      </c>
      <c r="X113" s="191">
        <f t="shared" si="78"/>
        <v>163339.6309315972</v>
      </c>
      <c r="Y113" s="191">
        <f t="shared" si="78"/>
        <v>163339.6309315972</v>
      </c>
      <c r="Z113" s="191">
        <f t="shared" si="78"/>
        <v>163339.6309315972</v>
      </c>
      <c r="AA113" s="191">
        <f t="shared" si="78"/>
        <v>163339.6309315972</v>
      </c>
      <c r="AB113" s="191">
        <f t="shared" si="78"/>
        <v>163339.6309315972</v>
      </c>
      <c r="AC113" s="191">
        <f t="shared" si="78"/>
        <v>163339.6309315972</v>
      </c>
      <c r="AD113" s="191">
        <f t="shared" si="78"/>
        <v>163339.6309315972</v>
      </c>
      <c r="AE113" s="191">
        <f t="shared" si="78"/>
        <v>163339.6309315972</v>
      </c>
      <c r="AF113" s="192">
        <f t="shared" si="78"/>
        <v>163339.6309315972</v>
      </c>
    </row>
    <row r="114" spans="1:35" s="6" customFormat="1">
      <c r="B114" s="3"/>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row>
    <row r="115" spans="1:35">
      <c r="C115" s="14"/>
      <c r="D115" s="14"/>
      <c r="E115" s="14"/>
      <c r="F115" s="14"/>
      <c r="G115" s="14"/>
      <c r="H115" s="14"/>
      <c r="I115" s="14"/>
      <c r="J115" s="14"/>
      <c r="K115" s="14"/>
      <c r="L115" s="14"/>
      <c r="M115" s="14"/>
      <c r="N115" s="14"/>
      <c r="O115" s="14"/>
      <c r="P115" s="14"/>
      <c r="Q115" s="14"/>
    </row>
    <row r="116" spans="1:35" s="4" customFormat="1" ht="16">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row>
    <row r="118" spans="1:35" ht="16">
      <c r="A118" s="170" t="s">
        <v>14</v>
      </c>
      <c r="B118" s="193">
        <v>0</v>
      </c>
      <c r="C118" s="193">
        <v>1</v>
      </c>
      <c r="D118" s="193">
        <f t="shared" ref="D118:AF118" si="79">C118+1</f>
        <v>2</v>
      </c>
      <c r="E118" s="193">
        <f t="shared" si="79"/>
        <v>3</v>
      </c>
      <c r="F118" s="193">
        <f t="shared" si="79"/>
        <v>4</v>
      </c>
      <c r="G118" s="193">
        <f t="shared" si="79"/>
        <v>5</v>
      </c>
      <c r="H118" s="193">
        <f t="shared" si="79"/>
        <v>6</v>
      </c>
      <c r="I118" s="193">
        <f t="shared" si="79"/>
        <v>7</v>
      </c>
      <c r="J118" s="193">
        <f t="shared" si="79"/>
        <v>8</v>
      </c>
      <c r="K118" s="193">
        <f t="shared" si="79"/>
        <v>9</v>
      </c>
      <c r="L118" s="193">
        <f t="shared" si="79"/>
        <v>10</v>
      </c>
      <c r="M118" s="193">
        <f t="shared" si="79"/>
        <v>11</v>
      </c>
      <c r="N118" s="193">
        <f t="shared" si="79"/>
        <v>12</v>
      </c>
      <c r="O118" s="193">
        <f t="shared" si="79"/>
        <v>13</v>
      </c>
      <c r="P118" s="193">
        <f t="shared" si="79"/>
        <v>14</v>
      </c>
      <c r="Q118" s="193">
        <f t="shared" si="79"/>
        <v>15</v>
      </c>
      <c r="R118" s="193">
        <f t="shared" si="79"/>
        <v>16</v>
      </c>
      <c r="S118" s="193">
        <f t="shared" si="79"/>
        <v>17</v>
      </c>
      <c r="T118" s="193">
        <f t="shared" si="79"/>
        <v>18</v>
      </c>
      <c r="U118" s="193">
        <f t="shared" si="79"/>
        <v>19</v>
      </c>
      <c r="V118" s="193">
        <f t="shared" si="79"/>
        <v>20</v>
      </c>
      <c r="W118" s="193">
        <f t="shared" si="79"/>
        <v>21</v>
      </c>
      <c r="X118" s="193">
        <f t="shared" si="79"/>
        <v>22</v>
      </c>
      <c r="Y118" s="193">
        <f t="shared" si="79"/>
        <v>23</v>
      </c>
      <c r="Z118" s="193">
        <f t="shared" si="79"/>
        <v>24</v>
      </c>
      <c r="AA118" s="193">
        <f t="shared" si="79"/>
        <v>25</v>
      </c>
      <c r="AB118" s="193">
        <f t="shared" si="79"/>
        <v>26</v>
      </c>
      <c r="AC118" s="193">
        <f t="shared" si="79"/>
        <v>27</v>
      </c>
      <c r="AD118" s="193">
        <f t="shared" si="79"/>
        <v>28</v>
      </c>
      <c r="AE118" s="193">
        <f t="shared" si="79"/>
        <v>29</v>
      </c>
      <c r="AF118" s="194">
        <f t="shared" si="79"/>
        <v>30</v>
      </c>
    </row>
    <row r="119" spans="1:35">
      <c r="A119" s="159"/>
      <c r="B119" s="15">
        <v>46387</v>
      </c>
      <c r="C119" s="15">
        <v>46752</v>
      </c>
      <c r="D119" s="15">
        <f>C119+365</f>
        <v>47117</v>
      </c>
      <c r="E119" s="15">
        <f>D119+366</f>
        <v>47483</v>
      </c>
      <c r="F119" s="15">
        <f>E119+365</f>
        <v>47848</v>
      </c>
      <c r="G119" s="15">
        <f>F119+365</f>
        <v>48213</v>
      </c>
      <c r="H119" s="15">
        <f>G119+366</f>
        <v>48579</v>
      </c>
      <c r="I119" s="15">
        <f>H119+365</f>
        <v>48944</v>
      </c>
      <c r="J119" s="15">
        <f>I119+365</f>
        <v>49309</v>
      </c>
      <c r="K119" s="15">
        <f>J119+365</f>
        <v>49674</v>
      </c>
      <c r="L119" s="15">
        <f>K119+366</f>
        <v>50040</v>
      </c>
      <c r="M119" s="15">
        <f>L119+365</f>
        <v>50405</v>
      </c>
      <c r="N119" s="15">
        <f>M119+365</f>
        <v>50770</v>
      </c>
      <c r="O119" s="15">
        <f>N119+365</f>
        <v>51135</v>
      </c>
      <c r="P119" s="15">
        <f>O119+366</f>
        <v>51501</v>
      </c>
      <c r="Q119" s="15">
        <f>P119+365</f>
        <v>51866</v>
      </c>
      <c r="R119" s="15">
        <f>Q119+365</f>
        <v>52231</v>
      </c>
      <c r="S119" s="15">
        <f>R119+365</f>
        <v>52596</v>
      </c>
      <c r="T119" s="15">
        <f>S119+366</f>
        <v>52962</v>
      </c>
      <c r="U119" s="15">
        <f>T119+365</f>
        <v>53327</v>
      </c>
      <c r="V119" s="15">
        <f>U119+365</f>
        <v>53692</v>
      </c>
      <c r="W119" s="15">
        <f>V119+365</f>
        <v>54057</v>
      </c>
      <c r="X119" s="15">
        <f>W119+366</f>
        <v>54423</v>
      </c>
      <c r="Y119" s="15">
        <f>X119+365</f>
        <v>54788</v>
      </c>
      <c r="Z119" s="15">
        <f>Y119+365</f>
        <v>55153</v>
      </c>
      <c r="AA119" s="15">
        <f>Z119+365</f>
        <v>55518</v>
      </c>
      <c r="AB119" s="15">
        <f>AA119+366</f>
        <v>55884</v>
      </c>
      <c r="AC119" s="15">
        <f>AB119+365</f>
        <v>56249</v>
      </c>
      <c r="AD119" s="15">
        <f>AC119+365</f>
        <v>56614</v>
      </c>
      <c r="AE119" s="15">
        <f>AD119+365</f>
        <v>56979</v>
      </c>
      <c r="AF119" s="195">
        <f>AE119+366</f>
        <v>57345</v>
      </c>
      <c r="AG119" s="15"/>
      <c r="AH119" s="15"/>
      <c r="AI119" s="15"/>
    </row>
    <row r="120" spans="1:35">
      <c r="A120" s="159"/>
      <c r="B120" s="3">
        <v>2026</v>
      </c>
      <c r="C120" s="3">
        <v>2027</v>
      </c>
      <c r="D120" s="3">
        <v>2028</v>
      </c>
      <c r="E120" s="3">
        <v>2029</v>
      </c>
      <c r="F120" s="3">
        <v>2030</v>
      </c>
      <c r="G120" s="3">
        <v>2031</v>
      </c>
      <c r="H120" s="3">
        <v>2032</v>
      </c>
      <c r="I120" s="3">
        <v>2033</v>
      </c>
      <c r="J120" s="3">
        <v>2034</v>
      </c>
      <c r="K120" s="3">
        <v>2035</v>
      </c>
      <c r="L120" s="3">
        <v>2036</v>
      </c>
      <c r="M120" s="3">
        <v>2037</v>
      </c>
      <c r="N120" s="3">
        <v>2038</v>
      </c>
      <c r="O120" s="3">
        <v>2039</v>
      </c>
      <c r="P120" s="3">
        <v>2040</v>
      </c>
      <c r="Q120" s="3">
        <v>2041</v>
      </c>
      <c r="R120" s="3">
        <v>2042</v>
      </c>
      <c r="S120" s="3">
        <v>2043</v>
      </c>
      <c r="T120" s="3">
        <v>2044</v>
      </c>
      <c r="U120" s="3">
        <v>2045</v>
      </c>
      <c r="V120" s="3">
        <v>2046</v>
      </c>
      <c r="W120" s="3">
        <v>2047</v>
      </c>
      <c r="X120" s="3">
        <v>2048</v>
      </c>
      <c r="Y120" s="3">
        <v>2049</v>
      </c>
      <c r="Z120" s="3">
        <v>2050</v>
      </c>
      <c r="AA120" s="3">
        <v>2051</v>
      </c>
      <c r="AB120" s="3">
        <v>2052</v>
      </c>
      <c r="AC120" s="3">
        <v>2053</v>
      </c>
      <c r="AD120" s="3">
        <v>2054</v>
      </c>
      <c r="AE120" s="3">
        <v>2055</v>
      </c>
      <c r="AF120" s="176">
        <v>2056</v>
      </c>
    </row>
    <row r="121" spans="1:35">
      <c r="A121" s="159" t="s">
        <v>15</v>
      </c>
      <c r="B121" s="3">
        <v>0</v>
      </c>
      <c r="C121" s="44">
        <f t="shared" ref="C121:AF121" si="80">C105</f>
        <v>-23566.5</v>
      </c>
      <c r="D121" s="44">
        <f t="shared" si="80"/>
        <v>1167</v>
      </c>
      <c r="E121" s="9">
        <f t="shared" si="80"/>
        <v>25900.5</v>
      </c>
      <c r="F121" s="44">
        <f t="shared" si="80"/>
        <v>50634</v>
      </c>
      <c r="G121" s="44">
        <f t="shared" si="80"/>
        <v>75367.5</v>
      </c>
      <c r="H121" s="44">
        <f t="shared" si="80"/>
        <v>100101</v>
      </c>
      <c r="I121" s="44">
        <f t="shared" si="80"/>
        <v>124834.5</v>
      </c>
      <c r="J121" s="44">
        <f t="shared" si="80"/>
        <v>149568</v>
      </c>
      <c r="K121" s="44">
        <f t="shared" si="80"/>
        <v>174301.5</v>
      </c>
      <c r="L121" s="44">
        <f t="shared" si="80"/>
        <v>199035</v>
      </c>
      <c r="M121" s="44">
        <f t="shared" si="80"/>
        <v>223768.5</v>
      </c>
      <c r="N121" s="44">
        <f t="shared" si="80"/>
        <v>248502</v>
      </c>
      <c r="O121" s="44">
        <f t="shared" si="80"/>
        <v>273235.5</v>
      </c>
      <c r="P121" s="44">
        <f t="shared" si="80"/>
        <v>297969</v>
      </c>
      <c r="Q121" s="44">
        <f t="shared" si="80"/>
        <v>322702.5</v>
      </c>
      <c r="R121" s="44">
        <f t="shared" si="80"/>
        <v>347436</v>
      </c>
      <c r="S121" s="44">
        <f t="shared" si="80"/>
        <v>372169.49999999994</v>
      </c>
      <c r="T121" s="44">
        <f t="shared" si="80"/>
        <v>396902.99999999994</v>
      </c>
      <c r="U121" s="44">
        <f t="shared" si="80"/>
        <v>421636.5</v>
      </c>
      <c r="V121" s="44">
        <f t="shared" si="80"/>
        <v>446370</v>
      </c>
      <c r="W121" s="9">
        <f t="shared" si="80"/>
        <v>470370</v>
      </c>
      <c r="X121" s="44">
        <f t="shared" si="80"/>
        <v>470370</v>
      </c>
      <c r="Y121" s="44">
        <f t="shared" si="80"/>
        <v>470370</v>
      </c>
      <c r="Z121" s="44">
        <f t="shared" si="80"/>
        <v>470370</v>
      </c>
      <c r="AA121" s="44">
        <f t="shared" si="80"/>
        <v>470370</v>
      </c>
      <c r="AB121" s="44">
        <f t="shared" si="80"/>
        <v>470370</v>
      </c>
      <c r="AC121" s="44">
        <f t="shared" si="80"/>
        <v>470370</v>
      </c>
      <c r="AD121" s="44">
        <f t="shared" si="80"/>
        <v>470370</v>
      </c>
      <c r="AE121" s="44">
        <f t="shared" si="80"/>
        <v>470370</v>
      </c>
      <c r="AF121" s="196">
        <f t="shared" si="80"/>
        <v>470370</v>
      </c>
    </row>
    <row r="122" spans="1:35">
      <c r="A122" s="159" t="s">
        <v>16</v>
      </c>
      <c r="B122" s="13"/>
      <c r="C122" s="44">
        <f t="shared" ref="C122:AF122" si="81">-C78</f>
        <v>-240000</v>
      </c>
      <c r="D122" s="44">
        <f t="shared" si="81"/>
        <v>-240000</v>
      </c>
      <c r="E122" s="44">
        <f t="shared" si="81"/>
        <v>-240000</v>
      </c>
      <c r="F122" s="44">
        <f t="shared" si="81"/>
        <v>-240000</v>
      </c>
      <c r="G122" s="44">
        <f t="shared" si="81"/>
        <v>-240000</v>
      </c>
      <c r="H122" s="44">
        <f t="shared" si="81"/>
        <v>-240000</v>
      </c>
      <c r="I122" s="44">
        <f t="shared" si="81"/>
        <v>-240000</v>
      </c>
      <c r="J122" s="44">
        <f t="shared" si="81"/>
        <v>-240000</v>
      </c>
      <c r="K122" s="44">
        <f t="shared" si="81"/>
        <v>-240000</v>
      </c>
      <c r="L122" s="44">
        <f t="shared" si="81"/>
        <v>-240000</v>
      </c>
      <c r="M122" s="44">
        <f t="shared" si="81"/>
        <v>-240000</v>
      </c>
      <c r="N122" s="44">
        <f t="shared" si="81"/>
        <v>-240000</v>
      </c>
      <c r="O122" s="44">
        <f t="shared" si="81"/>
        <v>-240000</v>
      </c>
      <c r="P122" s="44">
        <f t="shared" si="81"/>
        <v>-240000</v>
      </c>
      <c r="Q122" s="44">
        <f t="shared" si="81"/>
        <v>-240000</v>
      </c>
      <c r="R122" s="44">
        <f t="shared" si="81"/>
        <v>-240000</v>
      </c>
      <c r="S122" s="44">
        <f t="shared" si="81"/>
        <v>-240000</v>
      </c>
      <c r="T122" s="44">
        <f t="shared" si="81"/>
        <v>-240000</v>
      </c>
      <c r="U122" s="44">
        <f t="shared" si="81"/>
        <v>-240000</v>
      </c>
      <c r="V122" s="44">
        <f t="shared" si="81"/>
        <v>-240000</v>
      </c>
      <c r="W122" s="44">
        <f t="shared" si="81"/>
        <v>-240000</v>
      </c>
      <c r="X122" s="44">
        <f t="shared" si="81"/>
        <v>-240000</v>
      </c>
      <c r="Y122" s="44">
        <f t="shared" si="81"/>
        <v>-240000</v>
      </c>
      <c r="Z122" s="44">
        <f t="shared" si="81"/>
        <v>-240000</v>
      </c>
      <c r="AA122" s="44">
        <f t="shared" si="81"/>
        <v>-240000</v>
      </c>
      <c r="AB122" s="44">
        <f t="shared" si="81"/>
        <v>-240000</v>
      </c>
      <c r="AC122" s="44">
        <f t="shared" si="81"/>
        <v>-240000</v>
      </c>
      <c r="AD122" s="44">
        <f t="shared" si="81"/>
        <v>-240000</v>
      </c>
      <c r="AE122" s="44">
        <f t="shared" si="81"/>
        <v>-240000</v>
      </c>
      <c r="AF122" s="196">
        <f t="shared" si="81"/>
        <v>-240000</v>
      </c>
    </row>
    <row r="123" spans="1:35">
      <c r="A123" s="197" t="s">
        <v>18</v>
      </c>
      <c r="B123" s="16">
        <f>H15</f>
        <v>200000</v>
      </c>
      <c r="C123" s="46">
        <f t="shared" ref="C123:V123" si="82">$H$17*C78+$E$15*C63</f>
        <v>24000</v>
      </c>
      <c r="D123" s="46">
        <f t="shared" si="82"/>
        <v>24000</v>
      </c>
      <c r="E123" s="46">
        <f t="shared" si="82"/>
        <v>24000</v>
      </c>
      <c r="F123" s="46">
        <f t="shared" si="82"/>
        <v>24000</v>
      </c>
      <c r="G123" s="46">
        <f t="shared" si="82"/>
        <v>24000</v>
      </c>
      <c r="H123" s="46">
        <f t="shared" si="82"/>
        <v>24000</v>
      </c>
      <c r="I123" s="46">
        <f t="shared" si="82"/>
        <v>24000</v>
      </c>
      <c r="J123" s="46">
        <f t="shared" si="82"/>
        <v>24000</v>
      </c>
      <c r="K123" s="46">
        <f t="shared" si="82"/>
        <v>24000</v>
      </c>
      <c r="L123" s="46">
        <f t="shared" si="82"/>
        <v>24000</v>
      </c>
      <c r="M123" s="46">
        <f t="shared" si="82"/>
        <v>24000</v>
      </c>
      <c r="N123" s="46">
        <f t="shared" si="82"/>
        <v>24000</v>
      </c>
      <c r="O123" s="46">
        <f t="shared" si="82"/>
        <v>24000</v>
      </c>
      <c r="P123" s="46">
        <f t="shared" si="82"/>
        <v>24000</v>
      </c>
      <c r="Q123" s="46">
        <f t="shared" si="82"/>
        <v>24000</v>
      </c>
      <c r="R123" s="46">
        <f t="shared" si="82"/>
        <v>24000</v>
      </c>
      <c r="S123" s="46">
        <f t="shared" si="82"/>
        <v>24000</v>
      </c>
      <c r="T123" s="46">
        <f t="shared" si="82"/>
        <v>24000</v>
      </c>
      <c r="U123" s="46">
        <f t="shared" si="82"/>
        <v>24000</v>
      </c>
      <c r="V123" s="46">
        <f t="shared" si="82"/>
        <v>24000</v>
      </c>
      <c r="W123" s="46">
        <f t="shared" ref="W123:AF123" si="83">$H$17*W78+$E$15*W63-$H$17*C78+$E$15*C63</f>
        <v>0</v>
      </c>
      <c r="X123" s="46">
        <f t="shared" si="83"/>
        <v>0</v>
      </c>
      <c r="Y123" s="46">
        <f t="shared" si="83"/>
        <v>0</v>
      </c>
      <c r="Z123" s="46">
        <f t="shared" si="83"/>
        <v>0</v>
      </c>
      <c r="AA123" s="46">
        <f t="shared" si="83"/>
        <v>0</v>
      </c>
      <c r="AB123" s="46">
        <f t="shared" si="83"/>
        <v>0</v>
      </c>
      <c r="AC123" s="46">
        <f t="shared" si="83"/>
        <v>0</v>
      </c>
      <c r="AD123" s="46">
        <f t="shared" si="83"/>
        <v>0</v>
      </c>
      <c r="AE123" s="46">
        <f t="shared" si="83"/>
        <v>0</v>
      </c>
      <c r="AF123" s="198">
        <f t="shared" si="83"/>
        <v>0</v>
      </c>
    </row>
    <row r="124" spans="1:35">
      <c r="A124" s="197" t="s">
        <v>19</v>
      </c>
      <c r="B124" s="16"/>
      <c r="C124" s="46">
        <f t="shared" ref="C124:AF124" si="84">C79</f>
        <v>192000</v>
      </c>
      <c r="D124" s="46">
        <f t="shared" si="84"/>
        <v>192000</v>
      </c>
      <c r="E124" s="46">
        <f t="shared" si="84"/>
        <v>192000</v>
      </c>
      <c r="F124" s="46">
        <f t="shared" si="84"/>
        <v>192000</v>
      </c>
      <c r="G124" s="46">
        <f t="shared" si="84"/>
        <v>192000</v>
      </c>
      <c r="H124" s="46">
        <f t="shared" si="84"/>
        <v>192000</v>
      </c>
      <c r="I124" s="46">
        <f t="shared" si="84"/>
        <v>192000</v>
      </c>
      <c r="J124" s="46">
        <f t="shared" si="84"/>
        <v>192000</v>
      </c>
      <c r="K124" s="46">
        <f t="shared" si="84"/>
        <v>192000</v>
      </c>
      <c r="L124" s="46">
        <f t="shared" si="84"/>
        <v>192000</v>
      </c>
      <c r="M124" s="46">
        <f t="shared" si="84"/>
        <v>192000</v>
      </c>
      <c r="N124" s="46">
        <f t="shared" si="84"/>
        <v>192000</v>
      </c>
      <c r="O124" s="46">
        <f t="shared" si="84"/>
        <v>192000</v>
      </c>
      <c r="P124" s="46">
        <f t="shared" si="84"/>
        <v>192000</v>
      </c>
      <c r="Q124" s="46">
        <f t="shared" si="84"/>
        <v>192000</v>
      </c>
      <c r="R124" s="46">
        <f t="shared" si="84"/>
        <v>192000</v>
      </c>
      <c r="S124" s="46">
        <f t="shared" si="84"/>
        <v>192000</v>
      </c>
      <c r="T124" s="46">
        <f t="shared" si="84"/>
        <v>192000</v>
      </c>
      <c r="U124" s="46">
        <f t="shared" si="84"/>
        <v>192000</v>
      </c>
      <c r="V124" s="46">
        <f t="shared" si="84"/>
        <v>192000</v>
      </c>
      <c r="W124" s="46">
        <f t="shared" si="84"/>
        <v>192000</v>
      </c>
      <c r="X124" s="46">
        <f t="shared" si="84"/>
        <v>192000</v>
      </c>
      <c r="Y124" s="46">
        <f t="shared" si="84"/>
        <v>192000</v>
      </c>
      <c r="Z124" s="46">
        <f t="shared" si="84"/>
        <v>192000</v>
      </c>
      <c r="AA124" s="46">
        <f t="shared" si="84"/>
        <v>192000</v>
      </c>
      <c r="AB124" s="46">
        <f t="shared" si="84"/>
        <v>192000</v>
      </c>
      <c r="AC124" s="46">
        <f t="shared" si="84"/>
        <v>192000</v>
      </c>
      <c r="AD124" s="46">
        <f t="shared" si="84"/>
        <v>192000</v>
      </c>
      <c r="AE124" s="46">
        <f t="shared" si="84"/>
        <v>192000</v>
      </c>
      <c r="AF124" s="198">
        <f t="shared" si="84"/>
        <v>192000</v>
      </c>
    </row>
    <row r="125" spans="1:35">
      <c r="A125" s="159" t="s">
        <v>49</v>
      </c>
      <c r="C125" s="44">
        <f>SUM('PV - ACI et ACC'!B137:B138)</f>
        <v>-17268.691271226853</v>
      </c>
      <c r="D125" s="44">
        <f>SUM('PV - ACI et ACC'!C137:C138)</f>
        <v>-34537.382542453706</v>
      </c>
      <c r="E125" s="44">
        <f>SUM('PV - ACI et ACC'!D137:D138)</f>
        <v>-51806.073813680559</v>
      </c>
      <c r="F125" s="44">
        <f>SUM('PV - ACI et ACC'!E137:E138)</f>
        <v>-69074.765084907413</v>
      </c>
      <c r="G125" s="44">
        <f>SUM('PV - ACI et ACC'!F137:F138)</f>
        <v>-86343.456356134266</v>
      </c>
      <c r="H125" s="44">
        <f>SUM('PV - ACI et ACC'!G137:G138)</f>
        <v>-103612.14762736112</v>
      </c>
      <c r="I125" s="44">
        <f>SUM('PV - ACI et ACC'!H137:H138)</f>
        <v>-120880.83889858797</v>
      </c>
      <c r="J125" s="44">
        <f>SUM('PV - ACI et ACC'!I137:I138)</f>
        <v>-138149.53016981483</v>
      </c>
      <c r="K125" s="44">
        <f>SUM('PV - ACI et ACC'!J137:J138)</f>
        <v>-155418.22144104168</v>
      </c>
      <c r="L125" s="44">
        <f>SUM('PV - ACI et ACC'!K137:K138)</f>
        <v>-172686.91271226853</v>
      </c>
      <c r="M125" s="44">
        <f>SUM('PV - ACI et ACC'!L137:L138)</f>
        <v>-189955.60398349541</v>
      </c>
      <c r="N125" s="44">
        <f>SUM('PV - ACI et ACC'!M137:M138)</f>
        <v>-207224.29525472227</v>
      </c>
      <c r="O125" s="44">
        <f>SUM('PV - ACI et ACC'!N137:N138)</f>
        <v>-224492.98652594909</v>
      </c>
      <c r="P125" s="44">
        <f>SUM('PV - ACI et ACC'!O137:O138)</f>
        <v>-241761.67779717597</v>
      </c>
      <c r="Q125" s="44">
        <f>SUM('PV - ACI et ACC'!P137:P138)</f>
        <v>-259030.3690684028</v>
      </c>
      <c r="R125" s="44">
        <f>SUM('PV - ACI et ACC'!Q137:Q138)</f>
        <v>-259030.3690684028</v>
      </c>
      <c r="S125" s="44">
        <f>SUM('PV - ACI et ACC'!R137:R138)</f>
        <v>-259030.3690684028</v>
      </c>
      <c r="T125" s="44">
        <f>SUM('PV - ACI et ACC'!S137:S138)</f>
        <v>-259030.3690684028</v>
      </c>
      <c r="U125" s="44">
        <f>SUM('PV - ACI et ACC'!T137:T138)</f>
        <v>-259030.3690684028</v>
      </c>
      <c r="V125" s="44">
        <f>SUM('PV - ACI et ACC'!U137:U138)</f>
        <v>-259030.3690684028</v>
      </c>
      <c r="W125" s="44">
        <f>SUM('PV - ACI et ACC'!V137:V138)</f>
        <v>-259030.3690684028</v>
      </c>
      <c r="X125" s="44">
        <f>SUM('PV - ACI et ACC'!W137:W138)</f>
        <v>-259030.3690684028</v>
      </c>
      <c r="Y125" s="44">
        <f>SUM('PV - ACI et ACC'!X137:X138)</f>
        <v>-259030.3690684028</v>
      </c>
      <c r="Z125" s="44">
        <f>SUM('PV - ACI et ACC'!Y137:Y138)</f>
        <v>-259030.3690684028</v>
      </c>
      <c r="AA125" s="44">
        <f>SUM('PV - ACI et ACC'!Z137:Z138)</f>
        <v>-259030.3690684028</v>
      </c>
      <c r="AB125" s="44">
        <f>SUM('PV - ACI et ACC'!AA137:AA138)</f>
        <v>-259030.3690684028</v>
      </c>
      <c r="AC125" s="44">
        <f>SUM('PV - ACI et ACC'!AB137:AB138)</f>
        <v>-259030.3690684028</v>
      </c>
      <c r="AD125" s="44">
        <f>SUM('PV - ACI et ACC'!AC137:AC138)</f>
        <v>-259030.3690684028</v>
      </c>
      <c r="AE125" s="44">
        <f>SUM('PV - ACI et ACC'!AD137:AD138)</f>
        <v>-259030.3690684028</v>
      </c>
      <c r="AF125" s="196">
        <f>SUM('PV - ACI et ACC'!AE137:AE138)</f>
        <v>-259030.3690684028</v>
      </c>
    </row>
    <row r="126" spans="1:35">
      <c r="A126" s="166" t="s">
        <v>21</v>
      </c>
      <c r="B126" s="199">
        <f>SUM(B121:B125)</f>
        <v>200000</v>
      </c>
      <c r="C126" s="199">
        <f t="shared" ref="C126:AF126" si="85">SUM(C121:C125)+B126</f>
        <v>135164.80872877315</v>
      </c>
      <c r="D126" s="199">
        <f t="shared" si="85"/>
        <v>77794.426186319441</v>
      </c>
      <c r="E126" s="199">
        <f t="shared" si="85"/>
        <v>27888.852372638881</v>
      </c>
      <c r="F126" s="199">
        <f t="shared" si="85"/>
        <v>-14551.912712268531</v>
      </c>
      <c r="G126" s="199">
        <f t="shared" si="85"/>
        <v>-49527.869068402797</v>
      </c>
      <c r="H126" s="199">
        <f t="shared" si="85"/>
        <v>-77039.016695763916</v>
      </c>
      <c r="I126" s="199">
        <f t="shared" si="85"/>
        <v>-97085.355594351888</v>
      </c>
      <c r="J126" s="199">
        <f t="shared" si="85"/>
        <v>-109666.88576416671</v>
      </c>
      <c r="K126" s="199">
        <f t="shared" si="85"/>
        <v>-114783.60720520839</v>
      </c>
      <c r="L126" s="199">
        <f t="shared" si="85"/>
        <v>-112435.51991747692</v>
      </c>
      <c r="M126" s="199">
        <f t="shared" si="85"/>
        <v>-102622.62390097234</v>
      </c>
      <c r="N126" s="199">
        <f t="shared" si="85"/>
        <v>-85344.919155694603</v>
      </c>
      <c r="O126" s="199">
        <f t="shared" si="85"/>
        <v>-60602.405681643693</v>
      </c>
      <c r="P126" s="199">
        <f t="shared" si="85"/>
        <v>-28395.083478819666</v>
      </c>
      <c r="Q126" s="199">
        <f t="shared" si="85"/>
        <v>11277.047452777537</v>
      </c>
      <c r="R126" s="199">
        <f t="shared" si="85"/>
        <v>75682.67838437474</v>
      </c>
      <c r="S126" s="199">
        <f t="shared" si="85"/>
        <v>164821.80931597188</v>
      </c>
      <c r="T126" s="199">
        <f t="shared" si="85"/>
        <v>278694.440247569</v>
      </c>
      <c r="U126" s="199">
        <f t="shared" si="85"/>
        <v>417300.5711791662</v>
      </c>
      <c r="V126" s="199">
        <f t="shared" si="85"/>
        <v>580640.20211076341</v>
      </c>
      <c r="W126" s="199">
        <f t="shared" si="85"/>
        <v>743979.83304236061</v>
      </c>
      <c r="X126" s="199">
        <f t="shared" si="85"/>
        <v>907319.46397395781</v>
      </c>
      <c r="Y126" s="199">
        <f t="shared" si="85"/>
        <v>1070659.094905555</v>
      </c>
      <c r="Z126" s="199">
        <f t="shared" si="85"/>
        <v>1233998.7258371522</v>
      </c>
      <c r="AA126" s="199">
        <f t="shared" si="85"/>
        <v>1397338.3567687494</v>
      </c>
      <c r="AB126" s="199">
        <f t="shared" si="85"/>
        <v>1560677.9877003466</v>
      </c>
      <c r="AC126" s="199">
        <f t="shared" si="85"/>
        <v>1724017.6186319438</v>
      </c>
      <c r="AD126" s="199">
        <f t="shared" si="85"/>
        <v>1887357.249563541</v>
      </c>
      <c r="AE126" s="199">
        <f t="shared" si="85"/>
        <v>2050696.8804951382</v>
      </c>
      <c r="AF126" s="200">
        <f t="shared" si="85"/>
        <v>2214036.5114267357</v>
      </c>
      <c r="AG126" s="18"/>
    </row>
    <row r="127" spans="1:35">
      <c r="C127" s="9"/>
      <c r="D127" s="9"/>
      <c r="E127" s="9"/>
      <c r="F127" s="9"/>
      <c r="G127" s="9"/>
      <c r="H127" s="9"/>
      <c r="I127" s="9"/>
      <c r="J127" s="9"/>
      <c r="AF127" s="9"/>
    </row>
    <row r="130" spans="1:33" hidden="1" outlineLevel="1">
      <c r="C130" s="18"/>
    </row>
    <row r="131" spans="1:33" hidden="1" outlineLevel="1"/>
    <row r="132" spans="1:33" ht="15" hidden="1" outlineLevel="1">
      <c r="A132"/>
      <c r="B132">
        <v>1</v>
      </c>
      <c r="C132">
        <v>2</v>
      </c>
      <c r="D132">
        <v>3</v>
      </c>
      <c r="E132">
        <v>4</v>
      </c>
      <c r="F132">
        <v>5</v>
      </c>
      <c r="G132">
        <v>6</v>
      </c>
      <c r="H132">
        <v>7</v>
      </c>
      <c r="I132">
        <v>8</v>
      </c>
      <c r="J132">
        <v>9</v>
      </c>
      <c r="K132">
        <v>10</v>
      </c>
      <c r="L132">
        <v>11</v>
      </c>
      <c r="M132">
        <v>12</v>
      </c>
      <c r="N132">
        <v>13</v>
      </c>
      <c r="O132">
        <v>14</v>
      </c>
      <c r="P132">
        <v>15</v>
      </c>
      <c r="Q132">
        <v>16</v>
      </c>
      <c r="R132">
        <v>17</v>
      </c>
      <c r="S132">
        <v>18</v>
      </c>
      <c r="T132">
        <v>19</v>
      </c>
      <c r="U132">
        <v>20</v>
      </c>
      <c r="V132">
        <v>21</v>
      </c>
      <c r="W132">
        <v>22</v>
      </c>
      <c r="X132">
        <v>23</v>
      </c>
      <c r="Y132">
        <v>24</v>
      </c>
      <c r="Z132">
        <v>25</v>
      </c>
      <c r="AA132">
        <v>26</v>
      </c>
      <c r="AB132">
        <v>27</v>
      </c>
      <c r="AC132">
        <v>28</v>
      </c>
      <c r="AD132">
        <v>29</v>
      </c>
      <c r="AE132">
        <v>30</v>
      </c>
      <c r="AF132"/>
      <c r="AG132"/>
    </row>
    <row r="133" spans="1:33" ht="15" hidden="1" outlineLevel="1">
      <c r="A133" t="s">
        <v>40</v>
      </c>
      <c r="B133">
        <v>2027</v>
      </c>
      <c r="C133">
        <v>2028</v>
      </c>
      <c r="D133">
        <v>2029</v>
      </c>
      <c r="E133">
        <v>2030</v>
      </c>
      <c r="F133">
        <v>2031</v>
      </c>
      <c r="G133">
        <v>2032</v>
      </c>
      <c r="H133">
        <v>2033</v>
      </c>
      <c r="I133">
        <v>2034</v>
      </c>
      <c r="J133">
        <v>2035</v>
      </c>
      <c r="K133">
        <v>2036</v>
      </c>
      <c r="L133">
        <v>2037</v>
      </c>
      <c r="M133">
        <v>2038</v>
      </c>
      <c r="N133">
        <v>2039</v>
      </c>
      <c r="O133">
        <v>2040</v>
      </c>
      <c r="P133">
        <v>2041</v>
      </c>
      <c r="Q133">
        <v>2042</v>
      </c>
      <c r="R133">
        <v>2043</v>
      </c>
      <c r="S133">
        <v>2044</v>
      </c>
      <c r="T133">
        <v>2045</v>
      </c>
      <c r="U133">
        <v>2046</v>
      </c>
      <c r="V133">
        <v>2047</v>
      </c>
      <c r="W133">
        <v>2048</v>
      </c>
      <c r="X133">
        <v>2049</v>
      </c>
      <c r="Y133">
        <v>2050</v>
      </c>
      <c r="Z133">
        <v>2051</v>
      </c>
      <c r="AA133">
        <v>2052</v>
      </c>
      <c r="AB133">
        <v>2053</v>
      </c>
      <c r="AC133">
        <v>2054</v>
      </c>
      <c r="AD133">
        <v>2055</v>
      </c>
      <c r="AE133">
        <v>2056</v>
      </c>
      <c r="AF133"/>
      <c r="AG133"/>
    </row>
    <row r="134" spans="1:33" ht="15" hidden="1" outlineLevel="1">
      <c r="A134" s="1">
        <v>20</v>
      </c>
      <c r="B134" s="35">
        <f>C78/$A$134</f>
        <v>12000</v>
      </c>
      <c r="C134" s="35">
        <f t="shared" ref="C134:U134" si="86">D78/$A$134+B134</f>
        <v>24000</v>
      </c>
      <c r="D134" s="35">
        <f t="shared" si="86"/>
        <v>36000</v>
      </c>
      <c r="E134" s="35">
        <f t="shared" si="86"/>
        <v>48000</v>
      </c>
      <c r="F134" s="35">
        <f t="shared" si="86"/>
        <v>60000</v>
      </c>
      <c r="G134" s="35">
        <f t="shared" si="86"/>
        <v>72000</v>
      </c>
      <c r="H134" s="35">
        <f t="shared" si="86"/>
        <v>84000</v>
      </c>
      <c r="I134" s="35">
        <f t="shared" si="86"/>
        <v>96000</v>
      </c>
      <c r="J134" s="35">
        <f t="shared" si="86"/>
        <v>108000</v>
      </c>
      <c r="K134" s="35">
        <f t="shared" si="86"/>
        <v>120000</v>
      </c>
      <c r="L134" s="35">
        <f t="shared" si="86"/>
        <v>132000</v>
      </c>
      <c r="M134" s="35">
        <f t="shared" si="86"/>
        <v>144000</v>
      </c>
      <c r="N134" s="35">
        <f t="shared" si="86"/>
        <v>156000</v>
      </c>
      <c r="O134" s="35">
        <f t="shared" si="86"/>
        <v>168000</v>
      </c>
      <c r="P134" s="35">
        <f t="shared" si="86"/>
        <v>180000</v>
      </c>
      <c r="Q134" s="35">
        <f t="shared" si="86"/>
        <v>192000</v>
      </c>
      <c r="R134" s="35">
        <f t="shared" si="86"/>
        <v>204000</v>
      </c>
      <c r="S134" s="35">
        <f t="shared" si="86"/>
        <v>216000</v>
      </c>
      <c r="T134" s="35">
        <f t="shared" si="86"/>
        <v>228000</v>
      </c>
      <c r="U134" s="35">
        <f t="shared" si="86"/>
        <v>240000</v>
      </c>
      <c r="V134" s="35">
        <f>W78/$A$134+U134-B134</f>
        <v>240000</v>
      </c>
      <c r="W134" s="35">
        <f t="shared" ref="W134:AE134" si="87">X78/$A$134+V134-C134+B134</f>
        <v>240000</v>
      </c>
      <c r="X134" s="35">
        <f t="shared" si="87"/>
        <v>240000</v>
      </c>
      <c r="Y134" s="35">
        <f t="shared" si="87"/>
        <v>240000</v>
      </c>
      <c r="Z134" s="35">
        <f t="shared" si="87"/>
        <v>240000</v>
      </c>
      <c r="AA134" s="35">
        <f t="shared" si="87"/>
        <v>240000</v>
      </c>
      <c r="AB134" s="35">
        <f t="shared" si="87"/>
        <v>240000</v>
      </c>
      <c r="AC134" s="35">
        <f t="shared" si="87"/>
        <v>240000</v>
      </c>
      <c r="AD134" s="35">
        <f t="shared" si="87"/>
        <v>240000</v>
      </c>
      <c r="AE134" s="35">
        <f t="shared" si="87"/>
        <v>240000</v>
      </c>
      <c r="AF134"/>
      <c r="AG134"/>
    </row>
    <row r="135" spans="1:33" ht="15" hidden="1" outlineLevel="1">
      <c r="A135"/>
      <c r="B135"/>
      <c r="C135"/>
      <c r="D135"/>
      <c r="E135"/>
      <c r="F135"/>
      <c r="G135"/>
      <c r="H135"/>
      <c r="I135"/>
      <c r="J135"/>
      <c r="K135"/>
      <c r="L135"/>
      <c r="M135"/>
      <c r="N135"/>
      <c r="O135"/>
      <c r="P135"/>
      <c r="Q135"/>
      <c r="R135"/>
      <c r="S135"/>
      <c r="T135"/>
      <c r="U135"/>
      <c r="V135"/>
      <c r="W135"/>
      <c r="X135"/>
      <c r="Y135"/>
      <c r="Z135"/>
      <c r="AA135"/>
      <c r="AB135"/>
      <c r="AC135"/>
      <c r="AD135"/>
      <c r="AE135"/>
      <c r="AF135"/>
      <c r="AG135"/>
    </row>
    <row r="136" spans="1:33" ht="15" hidden="1" outlineLevel="1">
      <c r="A136"/>
      <c r="B136"/>
      <c r="C136" s="37"/>
      <c r="D136"/>
      <c r="E136"/>
      <c r="F136"/>
      <c r="G136"/>
      <c r="H136"/>
      <c r="I136"/>
      <c r="J136"/>
      <c r="K136"/>
      <c r="L136"/>
      <c r="M136"/>
      <c r="N136"/>
      <c r="O136"/>
      <c r="P136"/>
      <c r="Q136"/>
      <c r="R136"/>
      <c r="S136"/>
      <c r="T136"/>
      <c r="U136"/>
      <c r="V136"/>
      <c r="W136"/>
      <c r="X136"/>
      <c r="Y136"/>
      <c r="Z136"/>
      <c r="AA136"/>
      <c r="AB136"/>
      <c r="AC136"/>
      <c r="AD136"/>
      <c r="AE136"/>
      <c r="AF136"/>
      <c r="AG136"/>
    </row>
    <row r="137" spans="1:33" ht="15" hidden="1" outlineLevel="1">
      <c r="A137" t="s">
        <v>45</v>
      </c>
      <c r="B137" s="37">
        <f>B174</f>
        <v>-7680</v>
      </c>
      <c r="C137" s="37">
        <f>C174</f>
        <v>-14976.452349150924</v>
      </c>
      <c r="D137" s="37">
        <f t="shared" ref="D137:AE137" si="88">D174</f>
        <v>-21874.015141418815</v>
      </c>
      <c r="E137" s="37">
        <f t="shared" si="88"/>
        <v>-28356.732794528343</v>
      </c>
      <c r="F137" s="37">
        <f t="shared" si="88"/>
        <v>-34408.011502913185</v>
      </c>
      <c r="G137" s="37">
        <f t="shared" si="88"/>
        <v>-40010.593708784334</v>
      </c>
      <c r="H137" s="37">
        <f t="shared" si="88"/>
        <v>-45146.53155204127</v>
      </c>
      <c r="I137" s="37">
        <f t="shared" si="88"/>
        <v>-49797.159258179396</v>
      </c>
      <c r="J137" s="37">
        <f t="shared" si="88"/>
        <v>-53943.064421713978</v>
      </c>
      <c r="K137" s="37">
        <f t="shared" si="88"/>
        <v>-57564.058140940877</v>
      </c>
      <c r="L137" s="37">
        <f t="shared" si="88"/>
        <v>-60639.14395808777</v>
      </c>
      <c r="M137" s="37">
        <f t="shared" si="88"/>
        <v>-63146.485557071464</v>
      </c>
      <c r="N137" s="37">
        <f t="shared" si="88"/>
        <v>-65063.373169165432</v>
      </c>
      <c r="O137" s="37">
        <f t="shared" si="88"/>
        <v>-66366.18863489409</v>
      </c>
      <c r="P137" s="37">
        <f t="shared" si="88"/>
        <v>-67030.369068402812</v>
      </c>
      <c r="Q137" s="37">
        <f t="shared" si="88"/>
        <v>-67030.369068402812</v>
      </c>
      <c r="R137" s="37">
        <f t="shared" si="88"/>
        <v>-67030.369068402812</v>
      </c>
      <c r="S137" s="37">
        <f t="shared" si="88"/>
        <v>-67030.369068402812</v>
      </c>
      <c r="T137" s="37">
        <f t="shared" si="88"/>
        <v>-67030.369068402812</v>
      </c>
      <c r="U137" s="37">
        <f t="shared" si="88"/>
        <v>-67030.369068402812</v>
      </c>
      <c r="V137" s="37">
        <f t="shared" si="88"/>
        <v>-67030.369068402812</v>
      </c>
      <c r="W137" s="37">
        <f t="shared" si="88"/>
        <v>-67030.369068402812</v>
      </c>
      <c r="X137" s="37">
        <f t="shared" si="88"/>
        <v>-67030.369068402812</v>
      </c>
      <c r="Y137" s="37">
        <f t="shared" si="88"/>
        <v>-67030.369068402812</v>
      </c>
      <c r="Z137" s="37">
        <f t="shared" si="88"/>
        <v>-67030.369068402812</v>
      </c>
      <c r="AA137" s="37">
        <f t="shared" si="88"/>
        <v>-67030.369068402812</v>
      </c>
      <c r="AB137" s="37">
        <f t="shared" si="88"/>
        <v>-67030.369068402812</v>
      </c>
      <c r="AC137" s="37">
        <f t="shared" si="88"/>
        <v>-67030.369068402812</v>
      </c>
      <c r="AD137" s="37">
        <f t="shared" si="88"/>
        <v>-67030.369068402812</v>
      </c>
      <c r="AE137" s="37">
        <f t="shared" si="88"/>
        <v>-67030.369068402812</v>
      </c>
      <c r="AF137"/>
      <c r="AG137"/>
    </row>
    <row r="138" spans="1:33" ht="15" hidden="1" outlineLevel="1">
      <c r="A138" t="s">
        <v>46</v>
      </c>
      <c r="B138" s="37">
        <f>B207</f>
        <v>-9588.691271226855</v>
      </c>
      <c r="C138" s="37">
        <f t="shared" ref="C138:AE138" si="89">C207</f>
        <v>-19560.930193302782</v>
      </c>
      <c r="D138" s="37">
        <f t="shared" si="89"/>
        <v>-29932.058672261745</v>
      </c>
      <c r="E138" s="37">
        <f t="shared" si="89"/>
        <v>-40718.032290379073</v>
      </c>
      <c r="F138" s="37">
        <f t="shared" si="89"/>
        <v>-51935.444853221088</v>
      </c>
      <c r="G138" s="37">
        <f t="shared" si="89"/>
        <v>-63601.553918576785</v>
      </c>
      <c r="H138" s="37">
        <f t="shared" si="89"/>
        <v>-75734.307346546702</v>
      </c>
      <c r="I138" s="37">
        <f t="shared" si="89"/>
        <v>-88352.370911635429</v>
      </c>
      <c r="J138" s="37">
        <f t="shared" si="89"/>
        <v>-101475.15701932771</v>
      </c>
      <c r="K138" s="37">
        <f t="shared" si="89"/>
        <v>-115122.85457132765</v>
      </c>
      <c r="L138" s="37">
        <f t="shared" si="89"/>
        <v>-129316.46002540764</v>
      </c>
      <c r="M138" s="37">
        <f t="shared" si="89"/>
        <v>-144077.80969765081</v>
      </c>
      <c r="N138" s="37">
        <f t="shared" si="89"/>
        <v>-159429.61335678367</v>
      </c>
      <c r="O138" s="37">
        <f t="shared" si="89"/>
        <v>-175395.48916228188</v>
      </c>
      <c r="P138" s="37">
        <f t="shared" si="89"/>
        <v>-192000</v>
      </c>
      <c r="Q138" s="37">
        <f t="shared" si="89"/>
        <v>-192000</v>
      </c>
      <c r="R138" s="37">
        <f t="shared" si="89"/>
        <v>-192000</v>
      </c>
      <c r="S138" s="37">
        <f t="shared" si="89"/>
        <v>-192000</v>
      </c>
      <c r="T138" s="37">
        <f t="shared" si="89"/>
        <v>-192000</v>
      </c>
      <c r="U138" s="37">
        <f t="shared" si="89"/>
        <v>-192000</v>
      </c>
      <c r="V138" s="37">
        <f t="shared" si="89"/>
        <v>-192000</v>
      </c>
      <c r="W138" s="37">
        <f t="shared" si="89"/>
        <v>-192000</v>
      </c>
      <c r="X138" s="37">
        <f t="shared" si="89"/>
        <v>-192000</v>
      </c>
      <c r="Y138" s="37">
        <f t="shared" si="89"/>
        <v>-192000</v>
      </c>
      <c r="Z138" s="37">
        <f t="shared" si="89"/>
        <v>-192000</v>
      </c>
      <c r="AA138" s="37">
        <f t="shared" si="89"/>
        <v>-192000</v>
      </c>
      <c r="AB138" s="37">
        <f t="shared" si="89"/>
        <v>-192000</v>
      </c>
      <c r="AC138" s="37">
        <f t="shared" si="89"/>
        <v>-192000</v>
      </c>
      <c r="AD138" s="37">
        <f t="shared" si="89"/>
        <v>-192000</v>
      </c>
      <c r="AE138" s="37">
        <f t="shared" si="89"/>
        <v>-192000</v>
      </c>
      <c r="AF138"/>
      <c r="AG138"/>
    </row>
    <row r="139" spans="1:33" ht="15" hidden="1" outlineLevel="1">
      <c r="A139" t="s">
        <v>47</v>
      </c>
      <c r="B139" s="37">
        <f>B241</f>
        <v>0</v>
      </c>
      <c r="C139" s="37">
        <f t="shared" ref="C139:AE139" si="90">C241</f>
        <v>0</v>
      </c>
      <c r="D139" s="37">
        <f t="shared" si="90"/>
        <v>0</v>
      </c>
      <c r="E139" s="37">
        <f t="shared" si="90"/>
        <v>0</v>
      </c>
      <c r="F139" s="37">
        <f t="shared" si="90"/>
        <v>0</v>
      </c>
      <c r="G139" s="37">
        <f t="shared" si="90"/>
        <v>0</v>
      </c>
      <c r="H139" s="37">
        <f t="shared" si="90"/>
        <v>0</v>
      </c>
      <c r="I139" s="37">
        <f t="shared" si="90"/>
        <v>0</v>
      </c>
      <c r="J139" s="37">
        <f t="shared" si="90"/>
        <v>0</v>
      </c>
      <c r="K139" s="37">
        <f t="shared" si="90"/>
        <v>0</v>
      </c>
      <c r="L139" s="37">
        <f t="shared" si="90"/>
        <v>0</v>
      </c>
      <c r="M139" s="37">
        <f t="shared" si="90"/>
        <v>0</v>
      </c>
      <c r="N139" s="37">
        <f t="shared" si="90"/>
        <v>0</v>
      </c>
      <c r="O139" s="37">
        <f t="shared" si="90"/>
        <v>0</v>
      </c>
      <c r="P139" s="37">
        <f t="shared" si="90"/>
        <v>0</v>
      </c>
      <c r="Q139" s="37">
        <f t="shared" si="90"/>
        <v>0</v>
      </c>
      <c r="R139" s="37">
        <f t="shared" si="90"/>
        <v>0</v>
      </c>
      <c r="S139" s="37">
        <f t="shared" si="90"/>
        <v>0</v>
      </c>
      <c r="T139" s="37">
        <f t="shared" si="90"/>
        <v>0</v>
      </c>
      <c r="U139" s="37">
        <f t="shared" si="90"/>
        <v>0</v>
      </c>
      <c r="V139" s="37">
        <f t="shared" si="90"/>
        <v>0</v>
      </c>
      <c r="W139" s="37">
        <f t="shared" si="90"/>
        <v>0</v>
      </c>
      <c r="X139" s="37">
        <f t="shared" si="90"/>
        <v>0</v>
      </c>
      <c r="Y139" s="37">
        <f t="shared" si="90"/>
        <v>0</v>
      </c>
      <c r="Z139" s="37">
        <f t="shared" si="90"/>
        <v>0</v>
      </c>
      <c r="AA139" s="37">
        <f t="shared" si="90"/>
        <v>0</v>
      </c>
      <c r="AB139" s="37">
        <f t="shared" si="90"/>
        <v>0</v>
      </c>
      <c r="AC139" s="37">
        <f t="shared" si="90"/>
        <v>0</v>
      </c>
      <c r="AD139" s="37">
        <f t="shared" si="90"/>
        <v>0</v>
      </c>
      <c r="AE139" s="37">
        <f t="shared" si="90"/>
        <v>0</v>
      </c>
      <c r="AF139"/>
      <c r="AG139"/>
    </row>
    <row r="140" spans="1:33" ht="15" hidden="1" outlineLevel="1">
      <c r="A140" t="s">
        <v>48</v>
      </c>
      <c r="B140" s="37">
        <f>B274</f>
        <v>0</v>
      </c>
      <c r="C140" s="37">
        <f t="shared" ref="C140:AE140" si="91">C274</f>
        <v>0</v>
      </c>
      <c r="D140" s="37">
        <f t="shared" si="91"/>
        <v>0</v>
      </c>
      <c r="E140" s="37">
        <f t="shared" si="91"/>
        <v>0</v>
      </c>
      <c r="F140" s="37">
        <f t="shared" si="91"/>
        <v>0</v>
      </c>
      <c r="G140" s="37">
        <f t="shared" si="91"/>
        <v>0</v>
      </c>
      <c r="H140" s="37">
        <f t="shared" si="91"/>
        <v>0</v>
      </c>
      <c r="I140" s="37">
        <f t="shared" si="91"/>
        <v>0</v>
      </c>
      <c r="J140" s="37">
        <f t="shared" si="91"/>
        <v>0</v>
      </c>
      <c r="K140" s="37">
        <f t="shared" si="91"/>
        <v>0</v>
      </c>
      <c r="L140" s="37">
        <f t="shared" si="91"/>
        <v>0</v>
      </c>
      <c r="M140" s="37">
        <f t="shared" si="91"/>
        <v>0</v>
      </c>
      <c r="N140" s="37">
        <f t="shared" si="91"/>
        <v>0</v>
      </c>
      <c r="O140" s="37">
        <f t="shared" si="91"/>
        <v>0</v>
      </c>
      <c r="P140" s="37">
        <f t="shared" si="91"/>
        <v>0</v>
      </c>
      <c r="Q140" s="37">
        <f t="shared" si="91"/>
        <v>0</v>
      </c>
      <c r="R140" s="37">
        <f t="shared" si="91"/>
        <v>0</v>
      </c>
      <c r="S140" s="37">
        <f t="shared" si="91"/>
        <v>0</v>
      </c>
      <c r="T140" s="37">
        <f t="shared" si="91"/>
        <v>0</v>
      </c>
      <c r="U140" s="37">
        <f t="shared" si="91"/>
        <v>0</v>
      </c>
      <c r="V140" s="37">
        <f t="shared" si="91"/>
        <v>0</v>
      </c>
      <c r="W140" s="37">
        <f t="shared" si="91"/>
        <v>0</v>
      </c>
      <c r="X140" s="37">
        <f t="shared" si="91"/>
        <v>0</v>
      </c>
      <c r="Y140" s="37">
        <f t="shared" si="91"/>
        <v>0</v>
      </c>
      <c r="Z140" s="37">
        <f t="shared" si="91"/>
        <v>0</v>
      </c>
      <c r="AA140" s="37">
        <f t="shared" si="91"/>
        <v>0</v>
      </c>
      <c r="AB140" s="37">
        <f t="shared" si="91"/>
        <v>0</v>
      </c>
      <c r="AC140" s="37">
        <f t="shared" si="91"/>
        <v>0</v>
      </c>
      <c r="AD140" s="37">
        <f t="shared" si="91"/>
        <v>0</v>
      </c>
      <c r="AE140" s="37">
        <f t="shared" si="91"/>
        <v>0</v>
      </c>
      <c r="AF140"/>
      <c r="AG140"/>
    </row>
    <row r="141" spans="1:33" ht="15" hidden="1" outlineLevel="1">
      <c r="A141"/>
      <c r="B141"/>
      <c r="C141"/>
      <c r="D141"/>
      <c r="E141"/>
      <c r="F141"/>
      <c r="G141"/>
      <c r="H141"/>
      <c r="I141"/>
      <c r="J141"/>
      <c r="K141"/>
      <c r="L141"/>
      <c r="M141"/>
      <c r="N141"/>
      <c r="O141"/>
      <c r="P141"/>
      <c r="Q141"/>
      <c r="R141"/>
      <c r="S141"/>
      <c r="T141"/>
      <c r="U141"/>
      <c r="V141"/>
      <c r="W141"/>
      <c r="X141"/>
      <c r="Y141"/>
      <c r="Z141"/>
      <c r="AA141"/>
      <c r="AB141"/>
      <c r="AC141"/>
      <c r="AD141"/>
      <c r="AE141"/>
      <c r="AF141"/>
      <c r="AG141"/>
    </row>
    <row r="142" spans="1:33" ht="15" hidden="1" outlineLevel="1">
      <c r="A142"/>
      <c r="B142"/>
      <c r="C142"/>
      <c r="D142"/>
      <c r="E142"/>
      <c r="F142"/>
      <c r="G142"/>
      <c r="H142"/>
      <c r="I142"/>
      <c r="J142"/>
      <c r="K142"/>
      <c r="L142"/>
      <c r="M142"/>
      <c r="N142"/>
      <c r="O142"/>
      <c r="P142"/>
      <c r="Q142"/>
      <c r="R142"/>
      <c r="S142"/>
      <c r="T142"/>
      <c r="U142"/>
      <c r="V142"/>
      <c r="W142"/>
      <c r="X142"/>
      <c r="Y142"/>
      <c r="Z142"/>
      <c r="AA142"/>
      <c r="AB142"/>
      <c r="AC142"/>
      <c r="AD142"/>
      <c r="AE142"/>
      <c r="AF142"/>
      <c r="AG142"/>
    </row>
    <row r="143" spans="1:33" ht="15" hidden="1" outlineLevel="1">
      <c r="A143" s="2" t="s">
        <v>57</v>
      </c>
      <c r="B143">
        <f t="shared" ref="B143:AE143" si="92">B132</f>
        <v>1</v>
      </c>
      <c r="C143">
        <f t="shared" si="92"/>
        <v>2</v>
      </c>
      <c r="D143">
        <f t="shared" si="92"/>
        <v>3</v>
      </c>
      <c r="E143">
        <f t="shared" si="92"/>
        <v>4</v>
      </c>
      <c r="F143">
        <f t="shared" si="92"/>
        <v>5</v>
      </c>
      <c r="G143">
        <f t="shared" si="92"/>
        <v>6</v>
      </c>
      <c r="H143">
        <f t="shared" si="92"/>
        <v>7</v>
      </c>
      <c r="I143">
        <f t="shared" si="92"/>
        <v>8</v>
      </c>
      <c r="J143">
        <f t="shared" si="92"/>
        <v>9</v>
      </c>
      <c r="K143">
        <f t="shared" si="92"/>
        <v>10</v>
      </c>
      <c r="L143">
        <f t="shared" si="92"/>
        <v>11</v>
      </c>
      <c r="M143">
        <f t="shared" si="92"/>
        <v>12</v>
      </c>
      <c r="N143">
        <f t="shared" si="92"/>
        <v>13</v>
      </c>
      <c r="O143">
        <f t="shared" si="92"/>
        <v>14</v>
      </c>
      <c r="P143">
        <f t="shared" si="92"/>
        <v>15</v>
      </c>
      <c r="Q143">
        <f t="shared" si="92"/>
        <v>16</v>
      </c>
      <c r="R143">
        <f t="shared" si="92"/>
        <v>17</v>
      </c>
      <c r="S143">
        <f t="shared" si="92"/>
        <v>18</v>
      </c>
      <c r="T143">
        <f t="shared" si="92"/>
        <v>19</v>
      </c>
      <c r="U143">
        <f t="shared" si="92"/>
        <v>20</v>
      </c>
      <c r="V143">
        <f t="shared" si="92"/>
        <v>21</v>
      </c>
      <c r="W143">
        <f t="shared" si="92"/>
        <v>22</v>
      </c>
      <c r="X143">
        <f t="shared" si="92"/>
        <v>23</v>
      </c>
      <c r="Y143">
        <f t="shared" si="92"/>
        <v>24</v>
      </c>
      <c r="Z143">
        <f t="shared" si="92"/>
        <v>25</v>
      </c>
      <c r="AA143">
        <f t="shared" si="92"/>
        <v>26</v>
      </c>
      <c r="AB143">
        <f t="shared" si="92"/>
        <v>27</v>
      </c>
      <c r="AC143">
        <f t="shared" si="92"/>
        <v>28</v>
      </c>
      <c r="AD143">
        <f t="shared" si="92"/>
        <v>29</v>
      </c>
      <c r="AE143">
        <f t="shared" si="92"/>
        <v>30</v>
      </c>
      <c r="AF143"/>
      <c r="AG143"/>
    </row>
    <row r="144" spans="1:33" ht="15" hidden="1" outlineLevel="1">
      <c r="A144">
        <v>1</v>
      </c>
      <c r="B144" s="37">
        <f>IPMT('PV - ACI et ACC'!$H$20,'PV - ACI et ACC'!B$132,'PV - ACI et ACC'!$H$19,'PV - ACI et ACC'!$C$79)</f>
        <v>-7680</v>
      </c>
      <c r="C144" s="37">
        <f>IPMT('PV - ACI et ACC'!$H$20,'PV - ACI et ACC'!C$132,'PV - ACI et ACC'!$H$19,'PV - ACI et ACC'!$C$79)</f>
        <v>-7296.4523491509244</v>
      </c>
      <c r="D144" s="37">
        <f>IPMT('PV - ACI et ACC'!$H$20,'PV - ACI et ACC'!D$132,'PV - ACI et ACC'!$H$19,'PV - ACI et ACC'!$C$79)</f>
        <v>-6897.5627922678896</v>
      </c>
      <c r="E144" s="37">
        <f>IPMT('PV - ACI et ACC'!$H$20,'PV - ACI et ACC'!E$132,'PV - ACI et ACC'!$H$19,'PV - ACI et ACC'!$C$79)</f>
        <v>-6482.7176531095301</v>
      </c>
      <c r="F144" s="37">
        <f>IPMT('PV - ACI et ACC'!$H$20,'PV - ACI et ACC'!F$132,'PV - ACI et ACC'!$H$19,'PV - ACI et ACC'!$C$79)</f>
        <v>-6051.278708384837</v>
      </c>
      <c r="G144" s="37">
        <f>IPMT('PV - ACI et ACC'!$H$20,'PV - ACI et ACC'!G$132,'PV - ACI et ACC'!$H$19,'PV - ACI et ACC'!$C$79)</f>
        <v>-5602.5822058711556</v>
      </c>
      <c r="H144" s="37">
        <f>IPMT('PV - ACI et ACC'!$H$20,'PV - ACI et ACC'!H$132,'PV - ACI et ACC'!$H$19,'PV - ACI et ACC'!$C$79)</f>
        <v>-5135.9378432569283</v>
      </c>
      <c r="I144" s="37">
        <f>IPMT('PV - ACI et ACC'!$H$20,'PV - ACI et ACC'!I$132,'PV - ACI et ACC'!$H$19,'PV - ACI et ACC'!$C$79)</f>
        <v>-4650.6277061381315</v>
      </c>
      <c r="J144" s="37">
        <f>IPMT('PV - ACI et ACC'!$H$20,'PV - ACI et ACC'!J$132,'PV - ACI et ACC'!$H$19,'PV - ACI et ACC'!$C$79)</f>
        <v>-4145.9051635345822</v>
      </c>
      <c r="K144" s="37">
        <f>IPMT('PV - ACI et ACC'!$H$20,'PV - ACI et ACC'!K$132,'PV - ACI et ACC'!$H$19,'PV - ACI et ACC'!$C$79)</f>
        <v>-3620.9937192268917</v>
      </c>
      <c r="L144" s="37">
        <f>IPMT('PV - ACI et ACC'!$H$20,'PV - ACI et ACC'!L$132,'PV - ACI et ACC'!$H$19,'PV - ACI et ACC'!$C$79)</f>
        <v>-3075.0858171468935</v>
      </c>
      <c r="M144" s="37">
        <f>IPMT('PV - ACI et ACC'!$H$20,'PV - ACI et ACC'!M$132,'PV - ACI et ACC'!$H$19,'PV - ACI et ACC'!$C$79)</f>
        <v>-2507.3415989836949</v>
      </c>
      <c r="N144" s="37">
        <f>IPMT('PV - ACI et ACC'!$H$20,'PV - ACI et ACC'!N$132,'PV - ACI et ACC'!$H$19,'PV - ACI et ACC'!$C$79)</f>
        <v>-1916.8876120939685</v>
      </c>
      <c r="O144" s="37">
        <f>IPMT('PV - ACI et ACC'!$H$20,'PV - ACI et ACC'!O$132,'PV - ACI et ACC'!$H$19,'PV - ACI et ACC'!$C$79)</f>
        <v>-1302.8154657286532</v>
      </c>
      <c r="P144" s="37">
        <f>IPMT('PV - ACI et ACC'!$H$20,'PV - ACI et ACC'!P$132,'PV - ACI et ACC'!$H$19,'PV - ACI et ACC'!$C$79)</f>
        <v>-664.18043350872517</v>
      </c>
      <c r="Q144"/>
      <c r="R144"/>
      <c r="S144"/>
      <c r="T144"/>
      <c r="U144"/>
      <c r="V144"/>
      <c r="W144"/>
      <c r="X144"/>
      <c r="Y144"/>
      <c r="Z144"/>
      <c r="AA144"/>
      <c r="AB144"/>
      <c r="AC144"/>
      <c r="AD144"/>
      <c r="AE144"/>
      <c r="AF144"/>
      <c r="AG144"/>
    </row>
    <row r="145" spans="1:33" ht="15" hidden="1" outlineLevel="1">
      <c r="A145">
        <v>2</v>
      </c>
      <c r="B145" s="37"/>
      <c r="C145" s="37">
        <f>IFERROR(IPMT('PV - ACI et ACC'!$H$20,'PV - ACI et ACC'!C$132-$A145+1,'PV - ACI et ACC'!$H$19,'PV - ACI et ACC'!$D$79),0)</f>
        <v>-7680</v>
      </c>
      <c r="D145" s="37">
        <f>IFERROR(IPMT('PV - ACI et ACC'!$H$20,'PV - ACI et ACC'!D$132-$A145+1,'PV - ACI et ACC'!$H$19,'PV - ACI et ACC'!$D$79),0)</f>
        <v>-7296.4523491509244</v>
      </c>
      <c r="E145" s="37">
        <f>IFERROR(IPMT('PV - ACI et ACC'!$H$20,'PV - ACI et ACC'!E$132-$A145+1,'PV - ACI et ACC'!$H$19,'PV - ACI et ACC'!$D$79),0)</f>
        <v>-6897.5627922678896</v>
      </c>
      <c r="F145" s="37">
        <f>IFERROR(IPMT('PV - ACI et ACC'!$H$20,'PV - ACI et ACC'!F$132-$A145+1,'PV - ACI et ACC'!$H$19,'PV - ACI et ACC'!$D$79),0)</f>
        <v>-6482.7176531095301</v>
      </c>
      <c r="G145" s="37">
        <f>IFERROR(IPMT('PV - ACI et ACC'!$H$20,'PV - ACI et ACC'!G$132-$A145+1,'PV - ACI et ACC'!$H$19,'PV - ACI et ACC'!$D$79),0)</f>
        <v>-6051.278708384837</v>
      </c>
      <c r="H145" s="37">
        <f>IFERROR(IPMT('PV - ACI et ACC'!$H$20,'PV - ACI et ACC'!H$132-$A145+1,'PV - ACI et ACC'!$H$19,'PV - ACI et ACC'!$D$79),0)</f>
        <v>-5602.5822058711556</v>
      </c>
      <c r="I145" s="37">
        <f>IFERROR(IPMT('PV - ACI et ACC'!$H$20,'PV - ACI et ACC'!I$132-$A145+1,'PV - ACI et ACC'!$H$19,'PV - ACI et ACC'!$D$79),0)</f>
        <v>-5135.9378432569283</v>
      </c>
      <c r="J145" s="37">
        <f>IFERROR(IPMT('PV - ACI et ACC'!$H$20,'PV - ACI et ACC'!J$132-$A145+1,'PV - ACI et ACC'!$H$19,'PV - ACI et ACC'!$D$79),0)</f>
        <v>-4650.6277061381315</v>
      </c>
      <c r="K145" s="37">
        <f>IFERROR(IPMT('PV - ACI et ACC'!$H$20,'PV - ACI et ACC'!K$132-$A145+1,'PV - ACI et ACC'!$H$19,'PV - ACI et ACC'!$D$79),0)</f>
        <v>-4145.9051635345822</v>
      </c>
      <c r="L145" s="37">
        <f>IFERROR(IPMT('PV - ACI et ACC'!$H$20,'PV - ACI et ACC'!L$132-$A145+1,'PV - ACI et ACC'!$H$19,'PV - ACI et ACC'!$D$79),0)</f>
        <v>-3620.9937192268917</v>
      </c>
      <c r="M145" s="37">
        <f>IFERROR(IPMT('PV - ACI et ACC'!$H$20,'PV - ACI et ACC'!M$132-$A145+1,'PV - ACI et ACC'!$H$19,'PV - ACI et ACC'!$D$79),0)</f>
        <v>-3075.0858171468935</v>
      </c>
      <c r="N145" s="37">
        <f>IFERROR(IPMT('PV - ACI et ACC'!$H$20,'PV - ACI et ACC'!N$132-$A145+1,'PV - ACI et ACC'!$H$19,'PV - ACI et ACC'!$D$79),0)</f>
        <v>-2507.3415989836949</v>
      </c>
      <c r="O145" s="37">
        <f>IFERROR(IPMT('PV - ACI et ACC'!$H$20,'PV - ACI et ACC'!O$132-$A145+1,'PV - ACI et ACC'!$H$19,'PV - ACI et ACC'!$D$79),0)</f>
        <v>-1916.8876120939685</v>
      </c>
      <c r="P145" s="37">
        <f>IFERROR(IPMT('PV - ACI et ACC'!$H$20,'PV - ACI et ACC'!P$132-$A145+1,'PV - ACI et ACC'!$H$19,'PV - ACI et ACC'!$D$79),0)</f>
        <v>-1302.8154657286532</v>
      </c>
      <c r="Q145" s="37">
        <f>IFERROR(IPMT('PV - ACI et ACC'!$H$20,'PV - ACI et ACC'!Q$132-$A145+1,'PV - ACI et ACC'!$H$19,'PV - ACI et ACC'!$D$79),0)</f>
        <v>-664.18043350872517</v>
      </c>
      <c r="R145" s="37">
        <f>IFERROR(IPMT('PV - ACI et ACC'!$H$20,'PV - ACI et ACC'!R$132-$A145+1,'PV - ACI et ACC'!$H$19,'PV - ACI et ACC'!$D$79),0)</f>
        <v>0</v>
      </c>
      <c r="S145" s="37">
        <f>IFERROR(IPMT('PV - ACI et ACC'!$H$20,'PV - ACI et ACC'!S$132-$A145+1,'PV - ACI et ACC'!$H$19,'PV - ACI et ACC'!$D$79),0)</f>
        <v>0</v>
      </c>
      <c r="T145" s="37">
        <f>IFERROR(IPMT('PV - ACI et ACC'!$H$20,'PV - ACI et ACC'!T$132-$A145+1,'PV - ACI et ACC'!$H$19,'PV - ACI et ACC'!$D$79),0)</f>
        <v>0</v>
      </c>
      <c r="U145" s="37">
        <f>IFERROR(IPMT('PV - ACI et ACC'!$H$20,'PV - ACI et ACC'!U$132-$A145+1,'PV - ACI et ACC'!$H$19,'PV - ACI et ACC'!$D$79),0)</f>
        <v>0</v>
      </c>
      <c r="V145" s="37">
        <f>IFERROR(IPMT('PV - ACI et ACC'!$H$20,'PV - ACI et ACC'!V$132-$A145+1,'PV - ACI et ACC'!$H$19,'PV - ACI et ACC'!$D$79),0)</f>
        <v>0</v>
      </c>
      <c r="W145" s="37">
        <f>IFERROR(IPMT('PV - ACI et ACC'!$H$20,'PV - ACI et ACC'!W$132-$A145+1,'PV - ACI et ACC'!$H$19,'PV - ACI et ACC'!$D$79),0)</f>
        <v>0</v>
      </c>
      <c r="X145" s="37">
        <f>IFERROR(IPMT('PV - ACI et ACC'!$H$20,'PV - ACI et ACC'!X$132-$A145+1,'PV - ACI et ACC'!$H$19,'PV - ACI et ACC'!$D$79),0)</f>
        <v>0</v>
      </c>
      <c r="Y145" s="37">
        <f>IFERROR(IPMT('PV - ACI et ACC'!$H$20,'PV - ACI et ACC'!Y$132-$A145+1,'PV - ACI et ACC'!$H$19,'PV - ACI et ACC'!$D$79),0)</f>
        <v>0</v>
      </c>
      <c r="Z145" s="37">
        <f>IFERROR(IPMT('PV - ACI et ACC'!$H$20,'PV - ACI et ACC'!Z$132-$A145+1,'PV - ACI et ACC'!$H$19,'PV - ACI et ACC'!$D$79),0)</f>
        <v>0</v>
      </c>
      <c r="AA145" s="37">
        <f>IFERROR(IPMT('PV - ACI et ACC'!$H$20,'PV - ACI et ACC'!AA$132-$A145+1,'PV - ACI et ACC'!$H$19,'PV - ACI et ACC'!$D$79),0)</f>
        <v>0</v>
      </c>
      <c r="AB145" s="37">
        <f>IFERROR(IPMT('PV - ACI et ACC'!$H$20,'PV - ACI et ACC'!AB$132-$A145+1,'PV - ACI et ACC'!$H$19,'PV - ACI et ACC'!$D$79),0)</f>
        <v>0</v>
      </c>
      <c r="AC145" s="37">
        <f>IFERROR(IPMT('PV - ACI et ACC'!$H$20,'PV - ACI et ACC'!AC$132-$A145+1,'PV - ACI et ACC'!$H$19,'PV - ACI et ACC'!$D$79),0)</f>
        <v>0</v>
      </c>
      <c r="AD145" s="37">
        <f>IFERROR(IPMT('PV - ACI et ACC'!$H$20,'PV - ACI et ACC'!AD$132-$A145+1,'PV - ACI et ACC'!$H$19,'PV - ACI et ACC'!$D$79),0)</f>
        <v>0</v>
      </c>
      <c r="AE145" s="37">
        <f>IFERROR(IPMT('PV - ACI et ACC'!$H$20,'PV - ACI et ACC'!AE$132-$A145+1,'PV - ACI et ACC'!$H$19,'PV - ACI et ACC'!$D$79),0)</f>
        <v>0</v>
      </c>
      <c r="AF145"/>
      <c r="AG145"/>
    </row>
    <row r="146" spans="1:33" ht="15" hidden="1" outlineLevel="1">
      <c r="A146">
        <v>3</v>
      </c>
      <c r="B146" s="37"/>
      <c r="C146" s="37"/>
      <c r="D146" s="37">
        <f>IFERROR(IPMT('PV - ACI et ACC'!$H$20,'PV - ACI et ACC'!D$132-$A146+1,'PV - ACI et ACC'!$H$19,'PV - ACI et ACC'!$E$79),0)</f>
        <v>-7680</v>
      </c>
      <c r="E146" s="37">
        <f>IFERROR(IPMT('PV - ACI et ACC'!$H$20,'PV - ACI et ACC'!E$132-$A146+1,'PV - ACI et ACC'!$H$19,'PV - ACI et ACC'!$E$79),0)</f>
        <v>-7296.4523491509244</v>
      </c>
      <c r="F146" s="37">
        <f>IFERROR(IPMT('PV - ACI et ACC'!$H$20,'PV - ACI et ACC'!F$132-$A146+1,'PV - ACI et ACC'!$H$19,'PV - ACI et ACC'!$E$79),0)</f>
        <v>-6897.5627922678896</v>
      </c>
      <c r="G146" s="37">
        <f>IFERROR(IPMT('PV - ACI et ACC'!$H$20,'PV - ACI et ACC'!G$132-$A146+1,'PV - ACI et ACC'!$H$19,'PV - ACI et ACC'!$E$79),0)</f>
        <v>-6482.7176531095301</v>
      </c>
      <c r="H146" s="37">
        <f>IFERROR(IPMT('PV - ACI et ACC'!$H$20,'PV - ACI et ACC'!H$132-$A146+1,'PV - ACI et ACC'!$H$19,'PV - ACI et ACC'!$E$79),0)</f>
        <v>-6051.278708384837</v>
      </c>
      <c r="I146" s="37">
        <f>IFERROR(IPMT('PV - ACI et ACC'!$H$20,'PV - ACI et ACC'!I$132-$A146+1,'PV - ACI et ACC'!$H$19,'PV - ACI et ACC'!$E$79),0)</f>
        <v>-5602.5822058711556</v>
      </c>
      <c r="J146" s="37">
        <f>IFERROR(IPMT('PV - ACI et ACC'!$H$20,'PV - ACI et ACC'!J$132-$A146+1,'PV - ACI et ACC'!$H$19,'PV - ACI et ACC'!$E$79),0)</f>
        <v>-5135.9378432569283</v>
      </c>
      <c r="K146" s="37">
        <f>IFERROR(IPMT('PV - ACI et ACC'!$H$20,'PV - ACI et ACC'!K$132-$A146+1,'PV - ACI et ACC'!$H$19,'PV - ACI et ACC'!$E$79),0)</f>
        <v>-4650.6277061381315</v>
      </c>
      <c r="L146" s="37">
        <f>IFERROR(IPMT('PV - ACI et ACC'!$H$20,'PV - ACI et ACC'!L$132-$A146+1,'PV - ACI et ACC'!$H$19,'PV - ACI et ACC'!$E$79),0)</f>
        <v>-4145.9051635345822</v>
      </c>
      <c r="M146" s="37">
        <f>IFERROR(IPMT('PV - ACI et ACC'!$H$20,'PV - ACI et ACC'!M$132-$A146+1,'PV - ACI et ACC'!$H$19,'PV - ACI et ACC'!$E$79),0)</f>
        <v>-3620.9937192268917</v>
      </c>
      <c r="N146" s="37">
        <f>IFERROR(IPMT('PV - ACI et ACC'!$H$20,'PV - ACI et ACC'!N$132-$A146+1,'PV - ACI et ACC'!$H$19,'PV - ACI et ACC'!$E$79),0)</f>
        <v>-3075.0858171468935</v>
      </c>
      <c r="O146" s="37">
        <f>IFERROR(IPMT('PV - ACI et ACC'!$H$20,'PV - ACI et ACC'!O$132-$A146+1,'PV - ACI et ACC'!$H$19,'PV - ACI et ACC'!$E$79),0)</f>
        <v>-2507.3415989836949</v>
      </c>
      <c r="P146" s="37">
        <f>IFERROR(IPMT('PV - ACI et ACC'!$H$20,'PV - ACI et ACC'!P$132-$A146+1,'PV - ACI et ACC'!$H$19,'PV - ACI et ACC'!$E$79),0)</f>
        <v>-1916.8876120939685</v>
      </c>
      <c r="Q146" s="37">
        <f>IFERROR(IPMT('PV - ACI et ACC'!$H$20,'PV - ACI et ACC'!Q$132-$A146+1,'PV - ACI et ACC'!$H$19,'PV - ACI et ACC'!$E$79),0)</f>
        <v>-1302.8154657286532</v>
      </c>
      <c r="R146" s="37">
        <f>IFERROR(IPMT('PV - ACI et ACC'!$H$20,'PV - ACI et ACC'!R$132-$A146+1,'PV - ACI et ACC'!$H$19,'PV - ACI et ACC'!$E$79),0)</f>
        <v>-664.18043350872517</v>
      </c>
      <c r="S146" s="37">
        <f>IFERROR(IPMT('PV - ACI et ACC'!$H$20,'PV - ACI et ACC'!S$132-$A146+1,'PV - ACI et ACC'!$H$19,'PV - ACI et ACC'!$E$79),0)</f>
        <v>0</v>
      </c>
      <c r="T146" s="37">
        <f>IFERROR(IPMT('PV - ACI et ACC'!$H$20,'PV - ACI et ACC'!T$132-$A146+1,'PV - ACI et ACC'!$H$19,'PV - ACI et ACC'!$E$79),0)</f>
        <v>0</v>
      </c>
      <c r="U146" s="37">
        <f>IFERROR(IPMT('PV - ACI et ACC'!$H$20,'PV - ACI et ACC'!U$132-$A146+1,'PV - ACI et ACC'!$H$19,'PV - ACI et ACC'!$E$79),0)</f>
        <v>0</v>
      </c>
      <c r="V146" s="37">
        <f>IFERROR(IPMT('PV - ACI et ACC'!$H$20,'PV - ACI et ACC'!V$132-$A146+1,'PV - ACI et ACC'!$H$19,'PV - ACI et ACC'!$E$79),0)</f>
        <v>0</v>
      </c>
      <c r="W146" s="37">
        <f>IFERROR(IPMT('PV - ACI et ACC'!$H$20,'PV - ACI et ACC'!W$132-$A146+1,'PV - ACI et ACC'!$H$19,'PV - ACI et ACC'!$E$79),0)</f>
        <v>0</v>
      </c>
      <c r="X146" s="37">
        <f>IFERROR(IPMT('PV - ACI et ACC'!$H$20,'PV - ACI et ACC'!X$132-$A146+1,'PV - ACI et ACC'!$H$19,'PV - ACI et ACC'!$E$79),0)</f>
        <v>0</v>
      </c>
      <c r="Y146" s="37">
        <f>IFERROR(IPMT('PV - ACI et ACC'!$H$20,'PV - ACI et ACC'!Y$132-$A146+1,'PV - ACI et ACC'!$H$19,'PV - ACI et ACC'!$E$79),0)</f>
        <v>0</v>
      </c>
      <c r="Z146" s="37">
        <f>IFERROR(IPMT('PV - ACI et ACC'!$H$20,'PV - ACI et ACC'!Z$132-$A146+1,'PV - ACI et ACC'!$H$19,'PV - ACI et ACC'!$E$79),0)</f>
        <v>0</v>
      </c>
      <c r="AA146" s="37">
        <f>IFERROR(IPMT('PV - ACI et ACC'!$H$20,'PV - ACI et ACC'!AA$132-$A146+1,'PV - ACI et ACC'!$H$19,'PV - ACI et ACC'!$E$79),0)</f>
        <v>0</v>
      </c>
      <c r="AB146" s="37">
        <f>IFERROR(IPMT('PV - ACI et ACC'!$H$20,'PV - ACI et ACC'!AB$132-$A146+1,'PV - ACI et ACC'!$H$19,'PV - ACI et ACC'!$E$79),0)</f>
        <v>0</v>
      </c>
      <c r="AC146" s="37">
        <f>IFERROR(IPMT('PV - ACI et ACC'!$H$20,'PV - ACI et ACC'!AC$132-$A146+1,'PV - ACI et ACC'!$H$19,'PV - ACI et ACC'!$E$79),0)</f>
        <v>0</v>
      </c>
      <c r="AD146" s="37">
        <f>IFERROR(IPMT('PV - ACI et ACC'!$H$20,'PV - ACI et ACC'!AD$132-$A146+1,'PV - ACI et ACC'!$H$19,'PV - ACI et ACC'!$E$79),0)</f>
        <v>0</v>
      </c>
      <c r="AE146" s="37">
        <f>IFERROR(IPMT('PV - ACI et ACC'!$H$20,'PV - ACI et ACC'!AE$132-$A146+1,'PV - ACI et ACC'!$H$19,'PV - ACI et ACC'!$E$79),0)</f>
        <v>0</v>
      </c>
      <c r="AF146"/>
      <c r="AG146"/>
    </row>
    <row r="147" spans="1:33" ht="15" hidden="1" outlineLevel="1">
      <c r="A147">
        <v>4</v>
      </c>
      <c r="B147" s="37"/>
      <c r="C147" s="37"/>
      <c r="D147" s="37"/>
      <c r="E147" s="37">
        <f>IFERROR(IPMT('PV - ACI et ACC'!$H$20,'PV - ACI et ACC'!E$132-$A147+1,'PV - ACI et ACC'!$H$19,'PV - ACI et ACC'!$F$79),0)</f>
        <v>-7680</v>
      </c>
      <c r="F147" s="37">
        <f>IFERROR(IPMT('PV - ACI et ACC'!$H$20,'PV - ACI et ACC'!F$132-$A147+1,'PV - ACI et ACC'!$H$19,'PV - ACI et ACC'!$F$79),0)</f>
        <v>-7296.4523491509244</v>
      </c>
      <c r="G147" s="37">
        <f>IFERROR(IPMT('PV - ACI et ACC'!$H$20,'PV - ACI et ACC'!G$132-$A147+1,'PV - ACI et ACC'!$H$19,'PV - ACI et ACC'!$F$79),0)</f>
        <v>-6897.5627922678896</v>
      </c>
      <c r="H147" s="37">
        <f>IFERROR(IPMT('PV - ACI et ACC'!$H$20,'PV - ACI et ACC'!H$132-$A147+1,'PV - ACI et ACC'!$H$19,'PV - ACI et ACC'!$F$79),0)</f>
        <v>-6482.7176531095301</v>
      </c>
      <c r="I147" s="37">
        <f>IFERROR(IPMT('PV - ACI et ACC'!$H$20,'PV - ACI et ACC'!I$132-$A147+1,'PV - ACI et ACC'!$H$19,'PV - ACI et ACC'!$F$79),0)</f>
        <v>-6051.278708384837</v>
      </c>
      <c r="J147" s="37">
        <f>IFERROR(IPMT('PV - ACI et ACC'!$H$20,'PV - ACI et ACC'!J$132-$A147+1,'PV - ACI et ACC'!$H$19,'PV - ACI et ACC'!$F$79),0)</f>
        <v>-5602.5822058711556</v>
      </c>
      <c r="K147" s="37">
        <f>IFERROR(IPMT('PV - ACI et ACC'!$H$20,'PV - ACI et ACC'!K$132-$A147+1,'PV - ACI et ACC'!$H$19,'PV - ACI et ACC'!$F$79),0)</f>
        <v>-5135.9378432569283</v>
      </c>
      <c r="L147" s="37">
        <f>IFERROR(IPMT('PV - ACI et ACC'!$H$20,'PV - ACI et ACC'!L$132-$A147+1,'PV - ACI et ACC'!$H$19,'PV - ACI et ACC'!$F$79),0)</f>
        <v>-4650.6277061381315</v>
      </c>
      <c r="M147" s="37">
        <f>IFERROR(IPMT('PV - ACI et ACC'!$H$20,'PV - ACI et ACC'!M$132-$A147+1,'PV - ACI et ACC'!$H$19,'PV - ACI et ACC'!$F$79),0)</f>
        <v>-4145.9051635345822</v>
      </c>
      <c r="N147" s="37">
        <f>IFERROR(IPMT('PV - ACI et ACC'!$H$20,'PV - ACI et ACC'!N$132-$A147+1,'PV - ACI et ACC'!$H$19,'PV - ACI et ACC'!$F$79),0)</f>
        <v>-3620.9937192268917</v>
      </c>
      <c r="O147" s="37">
        <f>IFERROR(IPMT('PV - ACI et ACC'!$H$20,'PV - ACI et ACC'!O$132-$A147+1,'PV - ACI et ACC'!$H$19,'PV - ACI et ACC'!$F$79),0)</f>
        <v>-3075.0858171468935</v>
      </c>
      <c r="P147" s="37">
        <f>IFERROR(IPMT('PV - ACI et ACC'!$H$20,'PV - ACI et ACC'!P$132-$A147+1,'PV - ACI et ACC'!$H$19,'PV - ACI et ACC'!$F$79),0)</f>
        <v>-2507.3415989836949</v>
      </c>
      <c r="Q147" s="37">
        <f>IFERROR(IPMT('PV - ACI et ACC'!$H$20,'PV - ACI et ACC'!Q$132-$A147+1,'PV - ACI et ACC'!$H$19,'PV - ACI et ACC'!$F$79),0)</f>
        <v>-1916.8876120939685</v>
      </c>
      <c r="R147" s="37">
        <f>IFERROR(IPMT('PV - ACI et ACC'!$H$20,'PV - ACI et ACC'!R$132-$A147+1,'PV - ACI et ACC'!$H$19,'PV - ACI et ACC'!$F$79),0)</f>
        <v>-1302.8154657286532</v>
      </c>
      <c r="S147" s="37">
        <f>IFERROR(IPMT('PV - ACI et ACC'!$H$20,'PV - ACI et ACC'!S$132-$A147+1,'PV - ACI et ACC'!$H$19,'PV - ACI et ACC'!$F$79),0)</f>
        <v>-664.18043350872517</v>
      </c>
      <c r="T147" s="37">
        <f>IFERROR(IPMT('PV - ACI et ACC'!$H$20,'PV - ACI et ACC'!T$132-$A147+1,'PV - ACI et ACC'!$H$19,'PV - ACI et ACC'!$F$79),0)</f>
        <v>0</v>
      </c>
      <c r="U147" s="37">
        <f>IFERROR(IPMT('PV - ACI et ACC'!$H$20,'PV - ACI et ACC'!U$132-$A147+1,'PV - ACI et ACC'!$H$19,'PV - ACI et ACC'!$F$79),0)</f>
        <v>0</v>
      </c>
      <c r="V147" s="37">
        <f>IFERROR(IPMT('PV - ACI et ACC'!$H$20,'PV - ACI et ACC'!V$132-$A147+1,'PV - ACI et ACC'!$H$19,'PV - ACI et ACC'!$F$79),0)</f>
        <v>0</v>
      </c>
      <c r="W147" s="37">
        <f>IFERROR(IPMT('PV - ACI et ACC'!$H$20,'PV - ACI et ACC'!W$132-$A147+1,'PV - ACI et ACC'!$H$19,'PV - ACI et ACC'!$F$79),0)</f>
        <v>0</v>
      </c>
      <c r="X147" s="37">
        <f>IFERROR(IPMT('PV - ACI et ACC'!$H$20,'PV - ACI et ACC'!X$132-$A147+1,'PV - ACI et ACC'!$H$19,'PV - ACI et ACC'!$F$79),0)</f>
        <v>0</v>
      </c>
      <c r="Y147" s="37">
        <f>IFERROR(IPMT('PV - ACI et ACC'!$H$20,'PV - ACI et ACC'!Y$132-$A147+1,'PV - ACI et ACC'!$H$19,'PV - ACI et ACC'!$F$79),0)</f>
        <v>0</v>
      </c>
      <c r="Z147" s="37">
        <f>IFERROR(IPMT('PV - ACI et ACC'!$H$20,'PV - ACI et ACC'!Z$132-$A147+1,'PV - ACI et ACC'!$H$19,'PV - ACI et ACC'!$F$79),0)</f>
        <v>0</v>
      </c>
      <c r="AA147" s="37">
        <f>IFERROR(IPMT('PV - ACI et ACC'!$H$20,'PV - ACI et ACC'!AA$132-$A147+1,'PV - ACI et ACC'!$H$19,'PV - ACI et ACC'!$F$79),0)</f>
        <v>0</v>
      </c>
      <c r="AB147" s="37">
        <f>IFERROR(IPMT('PV - ACI et ACC'!$H$20,'PV - ACI et ACC'!AB$132-$A147+1,'PV - ACI et ACC'!$H$19,'PV - ACI et ACC'!$F$79),0)</f>
        <v>0</v>
      </c>
      <c r="AC147" s="37">
        <f>IFERROR(IPMT('PV - ACI et ACC'!$H$20,'PV - ACI et ACC'!AC$132-$A147+1,'PV - ACI et ACC'!$H$19,'PV - ACI et ACC'!$F$79),0)</f>
        <v>0</v>
      </c>
      <c r="AD147" s="37">
        <f>IFERROR(IPMT('PV - ACI et ACC'!$H$20,'PV - ACI et ACC'!AD$132-$A147+1,'PV - ACI et ACC'!$H$19,'PV - ACI et ACC'!$F$79),0)</f>
        <v>0</v>
      </c>
      <c r="AE147" s="37">
        <f>IFERROR(IPMT('PV - ACI et ACC'!$H$20,'PV - ACI et ACC'!AE$132-$A147+1,'PV - ACI et ACC'!$H$19,'PV - ACI et ACC'!$F$79),0)</f>
        <v>0</v>
      </c>
      <c r="AF147"/>
      <c r="AG147"/>
    </row>
    <row r="148" spans="1:33" ht="15" hidden="1" outlineLevel="1">
      <c r="A148">
        <v>5</v>
      </c>
      <c r="B148" s="37"/>
      <c r="C148" s="37"/>
      <c r="D148" s="37"/>
      <c r="E148" s="37"/>
      <c r="F148" s="37">
        <f>IFERROR(IPMT('PV - ACI et ACC'!$H$20,'PV - ACI et ACC'!F$132-$A148+1,'PV - ACI et ACC'!$H$19,'PV - ACI et ACC'!$G$79),0)</f>
        <v>-7680</v>
      </c>
      <c r="G148" s="37">
        <f>IFERROR(IPMT('PV - ACI et ACC'!$H$20,'PV - ACI et ACC'!G$132-$A148+1,'PV - ACI et ACC'!$H$19,'PV - ACI et ACC'!$G$79),0)</f>
        <v>-7296.4523491509244</v>
      </c>
      <c r="H148" s="37">
        <f>IFERROR(IPMT('PV - ACI et ACC'!$H$20,'PV - ACI et ACC'!H$132-$A148+1,'PV - ACI et ACC'!$H$19,'PV - ACI et ACC'!$G$79),0)</f>
        <v>-6897.5627922678896</v>
      </c>
      <c r="I148" s="37">
        <f>IFERROR(IPMT('PV - ACI et ACC'!$H$20,'PV - ACI et ACC'!I$132-$A148+1,'PV - ACI et ACC'!$H$19,'PV - ACI et ACC'!$G$79),0)</f>
        <v>-6482.7176531095301</v>
      </c>
      <c r="J148" s="37">
        <f>IFERROR(IPMT('PV - ACI et ACC'!$H$20,'PV - ACI et ACC'!J$132-$A148+1,'PV - ACI et ACC'!$H$19,'PV - ACI et ACC'!$G$79),0)</f>
        <v>-6051.278708384837</v>
      </c>
      <c r="K148" s="37">
        <f>IFERROR(IPMT('PV - ACI et ACC'!$H$20,'PV - ACI et ACC'!K$132-$A148+1,'PV - ACI et ACC'!$H$19,'PV - ACI et ACC'!$G$79),0)</f>
        <v>-5602.5822058711556</v>
      </c>
      <c r="L148" s="37">
        <f>IFERROR(IPMT('PV - ACI et ACC'!$H$20,'PV - ACI et ACC'!L$132-$A148+1,'PV - ACI et ACC'!$H$19,'PV - ACI et ACC'!$G$79),0)</f>
        <v>-5135.9378432569283</v>
      </c>
      <c r="M148" s="37">
        <f>IFERROR(IPMT('PV - ACI et ACC'!$H$20,'PV - ACI et ACC'!M$132-$A148+1,'PV - ACI et ACC'!$H$19,'PV - ACI et ACC'!$G$79),0)</f>
        <v>-4650.6277061381315</v>
      </c>
      <c r="N148" s="37">
        <f>IFERROR(IPMT('PV - ACI et ACC'!$H$20,'PV - ACI et ACC'!N$132-$A148+1,'PV - ACI et ACC'!$H$19,'PV - ACI et ACC'!$G$79),0)</f>
        <v>-4145.9051635345822</v>
      </c>
      <c r="O148" s="37">
        <f>IFERROR(IPMT('PV - ACI et ACC'!$H$20,'PV - ACI et ACC'!O$132-$A148+1,'PV - ACI et ACC'!$H$19,'PV - ACI et ACC'!$G$79),0)</f>
        <v>-3620.9937192268917</v>
      </c>
      <c r="P148" s="37">
        <f>IFERROR(IPMT('PV - ACI et ACC'!$H$20,'PV - ACI et ACC'!P$132-$A148+1,'PV - ACI et ACC'!$H$19,'PV - ACI et ACC'!$G$79),0)</f>
        <v>-3075.0858171468935</v>
      </c>
      <c r="Q148" s="37">
        <f>IFERROR(IPMT('PV - ACI et ACC'!$H$20,'PV - ACI et ACC'!Q$132-$A148+1,'PV - ACI et ACC'!$H$19,'PV - ACI et ACC'!$G$79),0)</f>
        <v>-2507.3415989836949</v>
      </c>
      <c r="R148" s="37">
        <f>IFERROR(IPMT('PV - ACI et ACC'!$H$20,'PV - ACI et ACC'!R$132-$A148+1,'PV - ACI et ACC'!$H$19,'PV - ACI et ACC'!$G$79),0)</f>
        <v>-1916.8876120939685</v>
      </c>
      <c r="S148" s="37">
        <f>IFERROR(IPMT('PV - ACI et ACC'!$H$20,'PV - ACI et ACC'!S$132-$A148+1,'PV - ACI et ACC'!$H$19,'PV - ACI et ACC'!$G$79),0)</f>
        <v>-1302.8154657286532</v>
      </c>
      <c r="T148" s="37">
        <f>IFERROR(IPMT('PV - ACI et ACC'!$H$20,'PV - ACI et ACC'!T$132-$A148+1,'PV - ACI et ACC'!$H$19,'PV - ACI et ACC'!$G$79),0)</f>
        <v>-664.18043350872517</v>
      </c>
      <c r="U148" s="37">
        <f>IFERROR(IPMT('PV - ACI et ACC'!$H$20,'PV - ACI et ACC'!U$132-$A148+1,'PV - ACI et ACC'!$H$19,'PV - ACI et ACC'!$G$79),0)</f>
        <v>0</v>
      </c>
      <c r="V148" s="37">
        <f>IFERROR(IPMT('PV - ACI et ACC'!$H$20,'PV - ACI et ACC'!V$132-$A148+1,'PV - ACI et ACC'!$H$19,'PV - ACI et ACC'!$G$79),0)</f>
        <v>0</v>
      </c>
      <c r="W148" s="37">
        <f>IFERROR(IPMT('PV - ACI et ACC'!$H$20,'PV - ACI et ACC'!W$132-$A148+1,'PV - ACI et ACC'!$H$19,'PV - ACI et ACC'!$G$79),0)</f>
        <v>0</v>
      </c>
      <c r="X148" s="37">
        <f>IFERROR(IPMT('PV - ACI et ACC'!$H$20,'PV - ACI et ACC'!X$132-$A148+1,'PV - ACI et ACC'!$H$19,'PV - ACI et ACC'!$G$79),0)</f>
        <v>0</v>
      </c>
      <c r="Y148" s="37">
        <f>IFERROR(IPMT('PV - ACI et ACC'!$H$20,'PV - ACI et ACC'!Y$132-$A148+1,'PV - ACI et ACC'!$H$19,'PV - ACI et ACC'!$G$79),0)</f>
        <v>0</v>
      </c>
      <c r="Z148" s="37">
        <f>IFERROR(IPMT('PV - ACI et ACC'!$H$20,'PV - ACI et ACC'!Z$132-$A148+1,'PV - ACI et ACC'!$H$19,'PV - ACI et ACC'!$G$79),0)</f>
        <v>0</v>
      </c>
      <c r="AA148" s="37">
        <f>IFERROR(IPMT('PV - ACI et ACC'!$H$20,'PV - ACI et ACC'!AA$132-$A148+1,'PV - ACI et ACC'!$H$19,'PV - ACI et ACC'!$G$79),0)</f>
        <v>0</v>
      </c>
      <c r="AB148" s="37">
        <f>IFERROR(IPMT('PV - ACI et ACC'!$H$20,'PV - ACI et ACC'!AB$132-$A148+1,'PV - ACI et ACC'!$H$19,'PV - ACI et ACC'!$G$79),0)</f>
        <v>0</v>
      </c>
      <c r="AC148" s="37">
        <f>IFERROR(IPMT('PV - ACI et ACC'!$H$20,'PV - ACI et ACC'!AC$132-$A148+1,'PV - ACI et ACC'!$H$19,'PV - ACI et ACC'!$G$79),0)</f>
        <v>0</v>
      </c>
      <c r="AD148" s="37">
        <f>IFERROR(IPMT('PV - ACI et ACC'!$H$20,'PV - ACI et ACC'!AD$132-$A148+1,'PV - ACI et ACC'!$H$19,'PV - ACI et ACC'!$G$79),0)</f>
        <v>0</v>
      </c>
      <c r="AE148" s="37">
        <f>IFERROR(IPMT('PV - ACI et ACC'!$H$20,'PV - ACI et ACC'!AE$132-$A148+1,'PV - ACI et ACC'!$H$19,'PV - ACI et ACC'!$G$79),0)</f>
        <v>0</v>
      </c>
      <c r="AF148"/>
      <c r="AG148"/>
    </row>
    <row r="149" spans="1:33" ht="15" hidden="1" outlineLevel="1">
      <c r="A149">
        <v>6</v>
      </c>
      <c r="B149" s="37"/>
      <c r="C149" s="37"/>
      <c r="D149" s="37"/>
      <c r="E149" s="37"/>
      <c r="F149" s="37"/>
      <c r="G149" s="37">
        <f>IFERROR(IPMT('PV - ACI et ACC'!$H$20,'PV - ACI et ACC'!G$132-$A149+1,'PV - ACI et ACC'!$H$19,'PV - ACI et ACC'!$H$79),0)</f>
        <v>-7680</v>
      </c>
      <c r="H149" s="37">
        <f>IFERROR(IPMT('PV - ACI et ACC'!$H$20,'PV - ACI et ACC'!H$132-$A149+1,'PV - ACI et ACC'!$H$19,'PV - ACI et ACC'!$H$79),0)</f>
        <v>-7296.4523491509244</v>
      </c>
      <c r="I149" s="37">
        <f>IFERROR(IPMT('PV - ACI et ACC'!$H$20,'PV - ACI et ACC'!I$132-$A149+1,'PV - ACI et ACC'!$H$19,'PV - ACI et ACC'!$H$79),0)</f>
        <v>-6897.5627922678896</v>
      </c>
      <c r="J149" s="37">
        <f>IFERROR(IPMT('PV - ACI et ACC'!$H$20,'PV - ACI et ACC'!J$132-$A149+1,'PV - ACI et ACC'!$H$19,'PV - ACI et ACC'!$H$79),0)</f>
        <v>-6482.7176531095301</v>
      </c>
      <c r="K149" s="37">
        <f>IFERROR(IPMT('PV - ACI et ACC'!$H$20,'PV - ACI et ACC'!K$132-$A149+1,'PV - ACI et ACC'!$H$19,'PV - ACI et ACC'!$H$79),0)</f>
        <v>-6051.278708384837</v>
      </c>
      <c r="L149" s="37">
        <f>IFERROR(IPMT('PV - ACI et ACC'!$H$20,'PV - ACI et ACC'!L$132-$A149+1,'PV - ACI et ACC'!$H$19,'PV - ACI et ACC'!$H$79),0)</f>
        <v>-5602.5822058711556</v>
      </c>
      <c r="M149" s="37">
        <f>IFERROR(IPMT('PV - ACI et ACC'!$H$20,'PV - ACI et ACC'!M$132-$A149+1,'PV - ACI et ACC'!$H$19,'PV - ACI et ACC'!$H$79),0)</f>
        <v>-5135.9378432569283</v>
      </c>
      <c r="N149" s="37">
        <f>IFERROR(IPMT('PV - ACI et ACC'!$H$20,'PV - ACI et ACC'!N$132-$A149+1,'PV - ACI et ACC'!$H$19,'PV - ACI et ACC'!$H$79),0)</f>
        <v>-4650.6277061381315</v>
      </c>
      <c r="O149" s="37">
        <f>IFERROR(IPMT('PV - ACI et ACC'!$H$20,'PV - ACI et ACC'!O$132-$A149+1,'PV - ACI et ACC'!$H$19,'PV - ACI et ACC'!$H$79),0)</f>
        <v>-4145.9051635345822</v>
      </c>
      <c r="P149" s="37">
        <f>IFERROR(IPMT('PV - ACI et ACC'!$H$20,'PV - ACI et ACC'!P$132-$A149+1,'PV - ACI et ACC'!$H$19,'PV - ACI et ACC'!$H$79),0)</f>
        <v>-3620.9937192268917</v>
      </c>
      <c r="Q149" s="37">
        <f>IFERROR(IPMT('PV - ACI et ACC'!$H$20,'PV - ACI et ACC'!Q$132-$A149+1,'PV - ACI et ACC'!$H$19,'PV - ACI et ACC'!$H$79),0)</f>
        <v>-3075.0858171468935</v>
      </c>
      <c r="R149" s="37">
        <f>IFERROR(IPMT('PV - ACI et ACC'!$H$20,'PV - ACI et ACC'!R$132-$A149+1,'PV - ACI et ACC'!$H$19,'PV - ACI et ACC'!$H$79),0)</f>
        <v>-2507.3415989836949</v>
      </c>
      <c r="S149" s="37">
        <f>IFERROR(IPMT('PV - ACI et ACC'!$H$20,'PV - ACI et ACC'!S$132-$A149+1,'PV - ACI et ACC'!$H$19,'PV - ACI et ACC'!$H$79),0)</f>
        <v>-1916.8876120939685</v>
      </c>
      <c r="T149" s="37">
        <f>IFERROR(IPMT('PV - ACI et ACC'!$H$20,'PV - ACI et ACC'!T$132-$A149+1,'PV - ACI et ACC'!$H$19,'PV - ACI et ACC'!$H$79),0)</f>
        <v>-1302.8154657286532</v>
      </c>
      <c r="U149" s="37">
        <f>IFERROR(IPMT('PV - ACI et ACC'!$H$20,'PV - ACI et ACC'!U$132-$A149+1,'PV - ACI et ACC'!$H$19,'PV - ACI et ACC'!$H$79),0)</f>
        <v>-664.18043350872517</v>
      </c>
      <c r="V149" s="37">
        <f>IFERROR(IPMT('PV - ACI et ACC'!$H$20,'PV - ACI et ACC'!V$132-$A149+1,'PV - ACI et ACC'!$H$19,'PV - ACI et ACC'!$H$79),0)</f>
        <v>0</v>
      </c>
      <c r="W149" s="37">
        <f>IFERROR(IPMT('PV - ACI et ACC'!$H$20,'PV - ACI et ACC'!W$132-$A149+1,'PV - ACI et ACC'!$H$19,'PV - ACI et ACC'!$H$79),0)</f>
        <v>0</v>
      </c>
      <c r="X149" s="37">
        <f>IFERROR(IPMT('PV - ACI et ACC'!$H$20,'PV - ACI et ACC'!X$132-$A149+1,'PV - ACI et ACC'!$H$19,'PV - ACI et ACC'!$H$79),0)</f>
        <v>0</v>
      </c>
      <c r="Y149" s="37">
        <f>IFERROR(IPMT('PV - ACI et ACC'!$H$20,'PV - ACI et ACC'!Y$132-$A149+1,'PV - ACI et ACC'!$H$19,'PV - ACI et ACC'!$H$79),0)</f>
        <v>0</v>
      </c>
      <c r="Z149" s="37">
        <f>IFERROR(IPMT('PV - ACI et ACC'!$H$20,'PV - ACI et ACC'!Z$132-$A149+1,'PV - ACI et ACC'!$H$19,'PV - ACI et ACC'!$H$79),0)</f>
        <v>0</v>
      </c>
      <c r="AA149" s="37">
        <f>IFERROR(IPMT('PV - ACI et ACC'!$H$20,'PV - ACI et ACC'!AA$132-$A149+1,'PV - ACI et ACC'!$H$19,'PV - ACI et ACC'!$H$79),0)</f>
        <v>0</v>
      </c>
      <c r="AB149" s="37">
        <f>IFERROR(IPMT('PV - ACI et ACC'!$H$20,'PV - ACI et ACC'!AB$132-$A149+1,'PV - ACI et ACC'!$H$19,'PV - ACI et ACC'!$H$79),0)</f>
        <v>0</v>
      </c>
      <c r="AC149" s="37">
        <f>IFERROR(IPMT('PV - ACI et ACC'!$H$20,'PV - ACI et ACC'!AC$132-$A149+1,'PV - ACI et ACC'!$H$19,'PV - ACI et ACC'!$H$79),0)</f>
        <v>0</v>
      </c>
      <c r="AD149" s="37">
        <f>IFERROR(IPMT('PV - ACI et ACC'!$H$20,'PV - ACI et ACC'!AD$132-$A149+1,'PV - ACI et ACC'!$H$19,'PV - ACI et ACC'!$H$79),0)</f>
        <v>0</v>
      </c>
      <c r="AE149" s="37">
        <f>IFERROR(IPMT('PV - ACI et ACC'!$H$20,'PV - ACI et ACC'!AE$132-$A149+1,'PV - ACI et ACC'!$H$19,'PV - ACI et ACC'!$H$79),0)</f>
        <v>0</v>
      </c>
      <c r="AF149"/>
      <c r="AG149"/>
    </row>
    <row r="150" spans="1:33" ht="15" hidden="1" outlineLevel="1">
      <c r="A150">
        <v>7</v>
      </c>
      <c r="B150" s="37"/>
      <c r="C150" s="37"/>
      <c r="D150" s="37"/>
      <c r="E150" s="37"/>
      <c r="F150" s="37"/>
      <c r="G150" s="37"/>
      <c r="H150" s="37">
        <f>IFERROR(IPMT('PV - ACI et ACC'!$H$20,'PV - ACI et ACC'!H$132-$A150+1,'PV - ACI et ACC'!$H$19,'PV - ACI et ACC'!$I$79),0)</f>
        <v>-7680</v>
      </c>
      <c r="I150" s="37">
        <f>IFERROR(IPMT('PV - ACI et ACC'!$H$20,'PV - ACI et ACC'!I$132-$A150+1,'PV - ACI et ACC'!$H$19,'PV - ACI et ACC'!$I$79),0)</f>
        <v>-7296.4523491509244</v>
      </c>
      <c r="J150" s="37">
        <f>IFERROR(IPMT('PV - ACI et ACC'!$H$20,'PV - ACI et ACC'!J$132-$A150+1,'PV - ACI et ACC'!$H$19,'PV - ACI et ACC'!$I$79),0)</f>
        <v>-6897.5627922678896</v>
      </c>
      <c r="K150" s="37">
        <f>IFERROR(IPMT('PV - ACI et ACC'!$H$20,'PV - ACI et ACC'!K$132-$A150+1,'PV - ACI et ACC'!$H$19,'PV - ACI et ACC'!$I$79),0)</f>
        <v>-6482.7176531095301</v>
      </c>
      <c r="L150" s="37">
        <f>IFERROR(IPMT('PV - ACI et ACC'!$H$20,'PV - ACI et ACC'!L$132-$A150+1,'PV - ACI et ACC'!$H$19,'PV - ACI et ACC'!$I$79),0)</f>
        <v>-6051.278708384837</v>
      </c>
      <c r="M150" s="37">
        <f>IFERROR(IPMT('PV - ACI et ACC'!$H$20,'PV - ACI et ACC'!M$132-$A150+1,'PV - ACI et ACC'!$H$19,'PV - ACI et ACC'!$I$79),0)</f>
        <v>-5602.5822058711556</v>
      </c>
      <c r="N150" s="37">
        <f>IFERROR(IPMT('PV - ACI et ACC'!$H$20,'PV - ACI et ACC'!N$132-$A150+1,'PV - ACI et ACC'!$H$19,'PV - ACI et ACC'!$I$79),0)</f>
        <v>-5135.9378432569283</v>
      </c>
      <c r="O150" s="37">
        <f>IFERROR(IPMT('PV - ACI et ACC'!$H$20,'PV - ACI et ACC'!O$132-$A150+1,'PV - ACI et ACC'!$H$19,'PV - ACI et ACC'!$I$79),0)</f>
        <v>-4650.6277061381315</v>
      </c>
      <c r="P150" s="37">
        <f>IFERROR(IPMT('PV - ACI et ACC'!$H$20,'PV - ACI et ACC'!P$132-$A150+1,'PV - ACI et ACC'!$H$19,'PV - ACI et ACC'!$I$79),0)</f>
        <v>-4145.9051635345822</v>
      </c>
      <c r="Q150" s="37">
        <f>IFERROR(IPMT('PV - ACI et ACC'!$H$20,'PV - ACI et ACC'!Q$132-$A150+1,'PV - ACI et ACC'!$H$19,'PV - ACI et ACC'!$I$79),0)</f>
        <v>-3620.9937192268917</v>
      </c>
      <c r="R150" s="37">
        <f>IFERROR(IPMT('PV - ACI et ACC'!$H$20,'PV - ACI et ACC'!R$132-$A150+1,'PV - ACI et ACC'!$H$19,'PV - ACI et ACC'!$I$79),0)</f>
        <v>-3075.0858171468935</v>
      </c>
      <c r="S150" s="37">
        <f>IFERROR(IPMT('PV - ACI et ACC'!$H$20,'PV - ACI et ACC'!S$132-$A150+1,'PV - ACI et ACC'!$H$19,'PV - ACI et ACC'!$I$79),0)</f>
        <v>-2507.3415989836949</v>
      </c>
      <c r="T150" s="37">
        <f>IFERROR(IPMT('PV - ACI et ACC'!$H$20,'PV - ACI et ACC'!T$132-$A150+1,'PV - ACI et ACC'!$H$19,'PV - ACI et ACC'!$I$79),0)</f>
        <v>-1916.8876120939685</v>
      </c>
      <c r="U150" s="37">
        <f>IFERROR(IPMT('PV - ACI et ACC'!$H$20,'PV - ACI et ACC'!U$132-$A150+1,'PV - ACI et ACC'!$H$19,'PV - ACI et ACC'!$I$79),0)</f>
        <v>-1302.8154657286532</v>
      </c>
      <c r="V150" s="37">
        <f>IFERROR(IPMT('PV - ACI et ACC'!$H$20,'PV - ACI et ACC'!V$132-$A150+1,'PV - ACI et ACC'!$H$19,'PV - ACI et ACC'!$I$79),0)</f>
        <v>-664.18043350872517</v>
      </c>
      <c r="W150" s="37">
        <f>IFERROR(IPMT('PV - ACI et ACC'!$H$20,'PV - ACI et ACC'!W$132-$A150+1,'PV - ACI et ACC'!$H$19,'PV - ACI et ACC'!$I$79),0)</f>
        <v>0</v>
      </c>
      <c r="X150" s="37">
        <f>IFERROR(IPMT('PV - ACI et ACC'!$H$20,'PV - ACI et ACC'!X$132-$A150+1,'PV - ACI et ACC'!$H$19,'PV - ACI et ACC'!$I$79),0)</f>
        <v>0</v>
      </c>
      <c r="Y150" s="37">
        <f>IFERROR(IPMT('PV - ACI et ACC'!$H$20,'PV - ACI et ACC'!Y$132-$A150+1,'PV - ACI et ACC'!$H$19,'PV - ACI et ACC'!$I$79),0)</f>
        <v>0</v>
      </c>
      <c r="Z150" s="37">
        <f>IFERROR(IPMT('PV - ACI et ACC'!$H$20,'PV - ACI et ACC'!Z$132-$A150+1,'PV - ACI et ACC'!$H$19,'PV - ACI et ACC'!$I$79),0)</f>
        <v>0</v>
      </c>
      <c r="AA150" s="37">
        <f>IFERROR(IPMT('PV - ACI et ACC'!$H$20,'PV - ACI et ACC'!AA$132-$A150+1,'PV - ACI et ACC'!$H$19,'PV - ACI et ACC'!$I$79),0)</f>
        <v>0</v>
      </c>
      <c r="AB150" s="37">
        <f>IFERROR(IPMT('PV - ACI et ACC'!$H$20,'PV - ACI et ACC'!AB$132-$A150+1,'PV - ACI et ACC'!$H$19,'PV - ACI et ACC'!$I$79),0)</f>
        <v>0</v>
      </c>
      <c r="AC150" s="37">
        <f>IFERROR(IPMT('PV - ACI et ACC'!$H$20,'PV - ACI et ACC'!AC$132-$A150+1,'PV - ACI et ACC'!$H$19,'PV - ACI et ACC'!$I$79),0)</f>
        <v>0</v>
      </c>
      <c r="AD150" s="37">
        <f>IFERROR(IPMT('PV - ACI et ACC'!$H$20,'PV - ACI et ACC'!AD$132-$A150+1,'PV - ACI et ACC'!$H$19,'PV - ACI et ACC'!$I$79),0)</f>
        <v>0</v>
      </c>
      <c r="AE150" s="37">
        <f>IFERROR(IPMT('PV - ACI et ACC'!$H$20,'PV - ACI et ACC'!AE$132-$A150+1,'PV - ACI et ACC'!$H$19,'PV - ACI et ACC'!$I$79),0)</f>
        <v>0</v>
      </c>
      <c r="AF150"/>
      <c r="AG150"/>
    </row>
    <row r="151" spans="1:33" ht="15" hidden="1" outlineLevel="1">
      <c r="A151">
        <v>8</v>
      </c>
      <c r="B151" s="37"/>
      <c r="C151" s="37"/>
      <c r="D151" s="37"/>
      <c r="E151" s="37"/>
      <c r="F151" s="37"/>
      <c r="G151" s="37"/>
      <c r="H151" s="37"/>
      <c r="I151" s="37">
        <f>IFERROR(IPMT('PV - ACI et ACC'!$H$20,'PV - ACI et ACC'!I$132-$A151+1,'PV - ACI et ACC'!$H$19,'PV - ACI et ACC'!$J$79),0)</f>
        <v>-7680</v>
      </c>
      <c r="J151" s="37">
        <f>IFERROR(IPMT('PV - ACI et ACC'!$H$20,'PV - ACI et ACC'!J$132-$A151+1,'PV - ACI et ACC'!$H$19,'PV - ACI et ACC'!$J$79),0)</f>
        <v>-7296.4523491509244</v>
      </c>
      <c r="K151" s="37">
        <f>IFERROR(IPMT('PV - ACI et ACC'!$H$20,'PV - ACI et ACC'!K$132-$A151+1,'PV - ACI et ACC'!$H$19,'PV - ACI et ACC'!$J$79),0)</f>
        <v>-6897.5627922678896</v>
      </c>
      <c r="L151" s="37">
        <f>IFERROR(IPMT('PV - ACI et ACC'!$H$20,'PV - ACI et ACC'!L$132-$A151+1,'PV - ACI et ACC'!$H$19,'PV - ACI et ACC'!$J$79),0)</f>
        <v>-6482.7176531095301</v>
      </c>
      <c r="M151" s="37">
        <f>IFERROR(IPMT('PV - ACI et ACC'!$H$20,'PV - ACI et ACC'!M$132-$A151+1,'PV - ACI et ACC'!$H$19,'PV - ACI et ACC'!$J$79),0)</f>
        <v>-6051.278708384837</v>
      </c>
      <c r="N151" s="37">
        <f>IFERROR(IPMT('PV - ACI et ACC'!$H$20,'PV - ACI et ACC'!N$132-$A151+1,'PV - ACI et ACC'!$H$19,'PV - ACI et ACC'!$J$79),0)</f>
        <v>-5602.5822058711556</v>
      </c>
      <c r="O151" s="37">
        <f>IFERROR(IPMT('PV - ACI et ACC'!$H$20,'PV - ACI et ACC'!O$132-$A151+1,'PV - ACI et ACC'!$H$19,'PV - ACI et ACC'!$J$79),0)</f>
        <v>-5135.9378432569283</v>
      </c>
      <c r="P151" s="37">
        <f>IFERROR(IPMT('PV - ACI et ACC'!$H$20,'PV - ACI et ACC'!P$132-$A151+1,'PV - ACI et ACC'!$H$19,'PV - ACI et ACC'!$J$79),0)</f>
        <v>-4650.6277061381315</v>
      </c>
      <c r="Q151" s="37">
        <f>IFERROR(IPMT('PV - ACI et ACC'!$H$20,'PV - ACI et ACC'!Q$132-$A151+1,'PV - ACI et ACC'!$H$19,'PV - ACI et ACC'!$J$79),0)</f>
        <v>-4145.9051635345822</v>
      </c>
      <c r="R151" s="37">
        <f>IFERROR(IPMT('PV - ACI et ACC'!$H$20,'PV - ACI et ACC'!R$132-$A151+1,'PV - ACI et ACC'!$H$19,'PV - ACI et ACC'!$J$79),0)</f>
        <v>-3620.9937192268917</v>
      </c>
      <c r="S151" s="37">
        <f>IFERROR(IPMT('PV - ACI et ACC'!$H$20,'PV - ACI et ACC'!S$132-$A151+1,'PV - ACI et ACC'!$H$19,'PV - ACI et ACC'!$J$79),0)</f>
        <v>-3075.0858171468935</v>
      </c>
      <c r="T151" s="37">
        <f>IFERROR(IPMT('PV - ACI et ACC'!$H$20,'PV - ACI et ACC'!T$132-$A151+1,'PV - ACI et ACC'!$H$19,'PV - ACI et ACC'!$J$79),0)</f>
        <v>-2507.3415989836949</v>
      </c>
      <c r="U151" s="37">
        <f>IFERROR(IPMT('PV - ACI et ACC'!$H$20,'PV - ACI et ACC'!U$132-$A151+1,'PV - ACI et ACC'!$H$19,'PV - ACI et ACC'!$J$79),0)</f>
        <v>-1916.8876120939685</v>
      </c>
      <c r="V151" s="37">
        <f>IFERROR(IPMT('PV - ACI et ACC'!$H$20,'PV - ACI et ACC'!V$132-$A151+1,'PV - ACI et ACC'!$H$19,'PV - ACI et ACC'!$J$79),0)</f>
        <v>-1302.8154657286532</v>
      </c>
      <c r="W151" s="37">
        <f>IFERROR(IPMT('PV - ACI et ACC'!$H$20,'PV - ACI et ACC'!W$132-$A151+1,'PV - ACI et ACC'!$H$19,'PV - ACI et ACC'!$J$79),0)</f>
        <v>-664.18043350872517</v>
      </c>
      <c r="X151" s="37">
        <f>IFERROR(IPMT('PV - ACI et ACC'!$H$20,'PV - ACI et ACC'!X$132-$A151+1,'PV - ACI et ACC'!$H$19,'PV - ACI et ACC'!$J$79),0)</f>
        <v>0</v>
      </c>
      <c r="Y151" s="37">
        <f>IFERROR(IPMT('PV - ACI et ACC'!$H$20,'PV - ACI et ACC'!Y$132-$A151+1,'PV - ACI et ACC'!$H$19,'PV - ACI et ACC'!$J$79),0)</f>
        <v>0</v>
      </c>
      <c r="Z151" s="37">
        <f>IFERROR(IPMT('PV - ACI et ACC'!$H$20,'PV - ACI et ACC'!Z$132-$A151+1,'PV - ACI et ACC'!$H$19,'PV - ACI et ACC'!$J$79),0)</f>
        <v>0</v>
      </c>
      <c r="AA151" s="37">
        <f>IFERROR(IPMT('PV - ACI et ACC'!$H$20,'PV - ACI et ACC'!AA$132-$A151+1,'PV - ACI et ACC'!$H$19,'PV - ACI et ACC'!$J$79),0)</f>
        <v>0</v>
      </c>
      <c r="AB151" s="37">
        <f>IFERROR(IPMT('PV - ACI et ACC'!$H$20,'PV - ACI et ACC'!AB$132-$A151+1,'PV - ACI et ACC'!$H$19,'PV - ACI et ACC'!$J$79),0)</f>
        <v>0</v>
      </c>
      <c r="AC151" s="37">
        <f>IFERROR(IPMT('PV - ACI et ACC'!$H$20,'PV - ACI et ACC'!AC$132-$A151+1,'PV - ACI et ACC'!$H$19,'PV - ACI et ACC'!$J$79),0)</f>
        <v>0</v>
      </c>
      <c r="AD151" s="37">
        <f>IFERROR(IPMT('PV - ACI et ACC'!$H$20,'PV - ACI et ACC'!AD$132-$A151+1,'PV - ACI et ACC'!$H$19,'PV - ACI et ACC'!$J$79),0)</f>
        <v>0</v>
      </c>
      <c r="AE151" s="37">
        <f>IFERROR(IPMT('PV - ACI et ACC'!$H$20,'PV - ACI et ACC'!AE$132-$A151+1,'PV - ACI et ACC'!$H$19,'PV - ACI et ACC'!$J$79),0)</f>
        <v>0</v>
      </c>
      <c r="AF151"/>
      <c r="AG151"/>
    </row>
    <row r="152" spans="1:33" ht="15" hidden="1" outlineLevel="1">
      <c r="A152">
        <v>9</v>
      </c>
      <c r="B152" s="37"/>
      <c r="C152" s="37"/>
      <c r="D152" s="37"/>
      <c r="E152" s="37"/>
      <c r="F152" s="37"/>
      <c r="G152" s="37"/>
      <c r="H152" s="37"/>
      <c r="I152" s="37"/>
      <c r="J152" s="37">
        <f>IFERROR(IPMT('PV - ACI et ACC'!$H$20,'PV - ACI et ACC'!J$132-$A152+1,'PV - ACI et ACC'!$H$19,'PV - ACI et ACC'!$K$79),0)</f>
        <v>-7680</v>
      </c>
      <c r="K152" s="37">
        <f>IFERROR(IPMT('PV - ACI et ACC'!$H$20,'PV - ACI et ACC'!K$132-$A152+1,'PV - ACI et ACC'!$H$19,'PV - ACI et ACC'!$K$79),0)</f>
        <v>-7296.4523491509244</v>
      </c>
      <c r="L152" s="37">
        <f>IFERROR(IPMT('PV - ACI et ACC'!$H$20,'PV - ACI et ACC'!L$132-$A152+1,'PV - ACI et ACC'!$H$19,'PV - ACI et ACC'!$K$79),0)</f>
        <v>-6897.5627922678896</v>
      </c>
      <c r="M152" s="37">
        <f>IFERROR(IPMT('PV - ACI et ACC'!$H$20,'PV - ACI et ACC'!M$132-$A152+1,'PV - ACI et ACC'!$H$19,'PV - ACI et ACC'!$K$79),0)</f>
        <v>-6482.7176531095301</v>
      </c>
      <c r="N152" s="37">
        <f>IFERROR(IPMT('PV - ACI et ACC'!$H$20,'PV - ACI et ACC'!N$132-$A152+1,'PV - ACI et ACC'!$H$19,'PV - ACI et ACC'!$K$79),0)</f>
        <v>-6051.278708384837</v>
      </c>
      <c r="O152" s="37">
        <f>IFERROR(IPMT('PV - ACI et ACC'!$H$20,'PV - ACI et ACC'!O$132-$A152+1,'PV - ACI et ACC'!$H$19,'PV - ACI et ACC'!$K$79),0)</f>
        <v>-5602.5822058711556</v>
      </c>
      <c r="P152" s="37">
        <f>IFERROR(IPMT('PV - ACI et ACC'!$H$20,'PV - ACI et ACC'!P$132-$A152+1,'PV - ACI et ACC'!$H$19,'PV - ACI et ACC'!$K$79),0)</f>
        <v>-5135.9378432569283</v>
      </c>
      <c r="Q152" s="37">
        <f>IFERROR(IPMT('PV - ACI et ACC'!$H$20,'PV - ACI et ACC'!Q$132-$A152+1,'PV - ACI et ACC'!$H$19,'PV - ACI et ACC'!$K$79),0)</f>
        <v>-4650.6277061381315</v>
      </c>
      <c r="R152" s="37">
        <f>IFERROR(IPMT('PV - ACI et ACC'!$H$20,'PV - ACI et ACC'!R$132-$A152+1,'PV - ACI et ACC'!$H$19,'PV - ACI et ACC'!$K$79),0)</f>
        <v>-4145.9051635345822</v>
      </c>
      <c r="S152" s="37">
        <f>IFERROR(IPMT('PV - ACI et ACC'!$H$20,'PV - ACI et ACC'!S$132-$A152+1,'PV - ACI et ACC'!$H$19,'PV - ACI et ACC'!$K$79),0)</f>
        <v>-3620.9937192268917</v>
      </c>
      <c r="T152" s="37">
        <f>IFERROR(IPMT('PV - ACI et ACC'!$H$20,'PV - ACI et ACC'!T$132-$A152+1,'PV - ACI et ACC'!$H$19,'PV - ACI et ACC'!$K$79),0)</f>
        <v>-3075.0858171468935</v>
      </c>
      <c r="U152" s="37">
        <f>IFERROR(IPMT('PV - ACI et ACC'!$H$20,'PV - ACI et ACC'!U$132-$A152+1,'PV - ACI et ACC'!$H$19,'PV - ACI et ACC'!$K$79),0)</f>
        <v>-2507.3415989836949</v>
      </c>
      <c r="V152" s="37">
        <f>IFERROR(IPMT('PV - ACI et ACC'!$H$20,'PV - ACI et ACC'!V$132-$A152+1,'PV - ACI et ACC'!$H$19,'PV - ACI et ACC'!$K$79),0)</f>
        <v>-1916.8876120939685</v>
      </c>
      <c r="W152" s="37">
        <f>IFERROR(IPMT('PV - ACI et ACC'!$H$20,'PV - ACI et ACC'!W$132-$A152+1,'PV - ACI et ACC'!$H$19,'PV - ACI et ACC'!$K$79),0)</f>
        <v>-1302.8154657286532</v>
      </c>
      <c r="X152" s="37">
        <f>IFERROR(IPMT('PV - ACI et ACC'!$H$20,'PV - ACI et ACC'!X$132-$A152+1,'PV - ACI et ACC'!$H$19,'PV - ACI et ACC'!$K$79),0)</f>
        <v>-664.18043350872517</v>
      </c>
      <c r="Y152" s="37">
        <f>IFERROR(IPMT('PV - ACI et ACC'!$H$20,'PV - ACI et ACC'!Y$132-$A152+1,'PV - ACI et ACC'!$H$19,'PV - ACI et ACC'!$K$79),0)</f>
        <v>0</v>
      </c>
      <c r="Z152" s="37">
        <f>IFERROR(IPMT('PV - ACI et ACC'!$H$20,'PV - ACI et ACC'!Z$132-$A152+1,'PV - ACI et ACC'!$H$19,'PV - ACI et ACC'!$K$79),0)</f>
        <v>0</v>
      </c>
      <c r="AA152" s="37">
        <f>IFERROR(IPMT('PV - ACI et ACC'!$H$20,'PV - ACI et ACC'!AA$132-$A152+1,'PV - ACI et ACC'!$H$19,'PV - ACI et ACC'!$K$79),0)</f>
        <v>0</v>
      </c>
      <c r="AB152" s="37">
        <f>IFERROR(IPMT('PV - ACI et ACC'!$H$20,'PV - ACI et ACC'!AB$132-$A152+1,'PV - ACI et ACC'!$H$19,'PV - ACI et ACC'!$K$79),0)</f>
        <v>0</v>
      </c>
      <c r="AC152" s="37">
        <f>IFERROR(IPMT('PV - ACI et ACC'!$H$20,'PV - ACI et ACC'!AC$132-$A152+1,'PV - ACI et ACC'!$H$19,'PV - ACI et ACC'!$K$79),0)</f>
        <v>0</v>
      </c>
      <c r="AD152" s="37">
        <f>IFERROR(IPMT('PV - ACI et ACC'!$H$20,'PV - ACI et ACC'!AD$132-$A152+1,'PV - ACI et ACC'!$H$19,'PV - ACI et ACC'!$K$79),0)</f>
        <v>0</v>
      </c>
      <c r="AE152" s="37">
        <f>IFERROR(IPMT('PV - ACI et ACC'!$H$20,'PV - ACI et ACC'!AE$132-$A152+1,'PV - ACI et ACC'!$H$19,'PV - ACI et ACC'!$K$79),0)</f>
        <v>0</v>
      </c>
      <c r="AF152"/>
      <c r="AG152"/>
    </row>
    <row r="153" spans="1:33" ht="15" hidden="1" outlineLevel="1">
      <c r="A153">
        <v>10</v>
      </c>
      <c r="B153" s="37"/>
      <c r="C153" s="37"/>
      <c r="D153" s="37"/>
      <c r="E153" s="37"/>
      <c r="F153" s="37"/>
      <c r="G153" s="37"/>
      <c r="H153" s="37"/>
      <c r="I153" s="37"/>
      <c r="J153" s="37"/>
      <c r="K153" s="37">
        <f>IFERROR(IPMT('PV - ACI et ACC'!$H$20,'PV - ACI et ACC'!K$132-$A153+1,'PV - ACI et ACC'!$H$19,'PV - ACI et ACC'!$L$79),0)</f>
        <v>-7680</v>
      </c>
      <c r="L153" s="37">
        <f>IFERROR(IPMT('PV - ACI et ACC'!$H$20,'PV - ACI et ACC'!L$132-$A153+1,'PV - ACI et ACC'!$H$19,'PV - ACI et ACC'!$L$79),0)</f>
        <v>-7296.4523491509244</v>
      </c>
      <c r="M153" s="37">
        <f>IFERROR(IPMT('PV - ACI et ACC'!$H$20,'PV - ACI et ACC'!M$132-$A153+1,'PV - ACI et ACC'!$H$19,'PV - ACI et ACC'!$L$79),0)</f>
        <v>-6897.5627922678896</v>
      </c>
      <c r="N153" s="37">
        <f>IFERROR(IPMT('PV - ACI et ACC'!$H$20,'PV - ACI et ACC'!N$132-$A153+1,'PV - ACI et ACC'!$H$19,'PV - ACI et ACC'!$L$79),0)</f>
        <v>-6482.7176531095301</v>
      </c>
      <c r="O153" s="37">
        <f>IFERROR(IPMT('PV - ACI et ACC'!$H$20,'PV - ACI et ACC'!O$132-$A153+1,'PV - ACI et ACC'!$H$19,'PV - ACI et ACC'!$L$79),0)</f>
        <v>-6051.278708384837</v>
      </c>
      <c r="P153" s="37">
        <f>IFERROR(IPMT('PV - ACI et ACC'!$H$20,'PV - ACI et ACC'!P$132-$A153+1,'PV - ACI et ACC'!$H$19,'PV - ACI et ACC'!$L$79),0)</f>
        <v>-5602.5822058711556</v>
      </c>
      <c r="Q153" s="37">
        <f>IFERROR(IPMT('PV - ACI et ACC'!$H$20,'PV - ACI et ACC'!Q$132-$A153+1,'PV - ACI et ACC'!$H$19,'PV - ACI et ACC'!$L$79),0)</f>
        <v>-5135.9378432569283</v>
      </c>
      <c r="R153" s="37">
        <f>IFERROR(IPMT('PV - ACI et ACC'!$H$20,'PV - ACI et ACC'!R$132-$A153+1,'PV - ACI et ACC'!$H$19,'PV - ACI et ACC'!$L$79),0)</f>
        <v>-4650.6277061381315</v>
      </c>
      <c r="S153" s="37">
        <f>IFERROR(IPMT('PV - ACI et ACC'!$H$20,'PV - ACI et ACC'!S$132-$A153+1,'PV - ACI et ACC'!$H$19,'PV - ACI et ACC'!$L$79),0)</f>
        <v>-4145.9051635345822</v>
      </c>
      <c r="T153" s="37">
        <f>IFERROR(IPMT('PV - ACI et ACC'!$H$20,'PV - ACI et ACC'!T$132-$A153+1,'PV - ACI et ACC'!$H$19,'PV - ACI et ACC'!$L$79),0)</f>
        <v>-3620.9937192268917</v>
      </c>
      <c r="U153" s="37">
        <f>IFERROR(IPMT('PV - ACI et ACC'!$H$20,'PV - ACI et ACC'!U$132-$A153+1,'PV - ACI et ACC'!$H$19,'PV - ACI et ACC'!$L$79),0)</f>
        <v>-3075.0858171468935</v>
      </c>
      <c r="V153" s="37">
        <f>IFERROR(IPMT('PV - ACI et ACC'!$H$20,'PV - ACI et ACC'!V$132-$A153+1,'PV - ACI et ACC'!$H$19,'PV - ACI et ACC'!$L$79),0)</f>
        <v>-2507.3415989836949</v>
      </c>
      <c r="W153" s="37">
        <f>IFERROR(IPMT('PV - ACI et ACC'!$H$20,'PV - ACI et ACC'!W$132-$A153+1,'PV - ACI et ACC'!$H$19,'PV - ACI et ACC'!$L$79),0)</f>
        <v>-1916.8876120939685</v>
      </c>
      <c r="X153" s="37">
        <f>IFERROR(IPMT('PV - ACI et ACC'!$H$20,'PV - ACI et ACC'!X$132-$A153+1,'PV - ACI et ACC'!$H$19,'PV - ACI et ACC'!$L$79),0)</f>
        <v>-1302.8154657286532</v>
      </c>
      <c r="Y153" s="37">
        <f>IFERROR(IPMT('PV - ACI et ACC'!$H$20,'PV - ACI et ACC'!Y$132-$A153+1,'PV - ACI et ACC'!$H$19,'PV - ACI et ACC'!$L$79),0)</f>
        <v>-664.18043350872517</v>
      </c>
      <c r="Z153" s="37">
        <f>IFERROR(IPMT('PV - ACI et ACC'!$H$20,'PV - ACI et ACC'!Z$132-$A153+1,'PV - ACI et ACC'!$H$19,'PV - ACI et ACC'!$L$79),0)</f>
        <v>0</v>
      </c>
      <c r="AA153" s="37">
        <f>IFERROR(IPMT('PV - ACI et ACC'!$H$20,'PV - ACI et ACC'!AA$132-$A153+1,'PV - ACI et ACC'!$H$19,'PV - ACI et ACC'!$L$79),0)</f>
        <v>0</v>
      </c>
      <c r="AB153" s="37">
        <f>IFERROR(IPMT('PV - ACI et ACC'!$H$20,'PV - ACI et ACC'!AB$132-$A153+1,'PV - ACI et ACC'!$H$19,'PV - ACI et ACC'!$L$79),0)</f>
        <v>0</v>
      </c>
      <c r="AC153" s="37">
        <f>IFERROR(IPMT('PV - ACI et ACC'!$H$20,'PV - ACI et ACC'!AC$132-$A153+1,'PV - ACI et ACC'!$H$19,'PV - ACI et ACC'!$L$79),0)</f>
        <v>0</v>
      </c>
      <c r="AD153" s="37">
        <f>IFERROR(IPMT('PV - ACI et ACC'!$H$20,'PV - ACI et ACC'!AD$132-$A153+1,'PV - ACI et ACC'!$H$19,'PV - ACI et ACC'!$L$79),0)</f>
        <v>0</v>
      </c>
      <c r="AE153" s="37">
        <f>IFERROR(IPMT('PV - ACI et ACC'!$H$20,'PV - ACI et ACC'!AE$132-$A153+1,'PV - ACI et ACC'!$H$19,'PV - ACI et ACC'!$L$79),0)</f>
        <v>0</v>
      </c>
      <c r="AF153"/>
      <c r="AG153"/>
    </row>
    <row r="154" spans="1:33" ht="15" hidden="1" outlineLevel="1">
      <c r="A154">
        <v>11</v>
      </c>
      <c r="B154" s="37"/>
      <c r="C154" s="37"/>
      <c r="D154" s="37"/>
      <c r="E154" s="37"/>
      <c r="F154" s="37"/>
      <c r="G154" s="37"/>
      <c r="H154" s="37"/>
      <c r="I154" s="37"/>
      <c r="J154" s="37"/>
      <c r="K154" s="37"/>
      <c r="L154" s="37">
        <f>IFERROR(IPMT('PV - ACI et ACC'!$H$20,'PV - ACI et ACC'!L$132-$A154+1,'PV - ACI et ACC'!$H$19,'PV - ACI et ACC'!$M$79),0)</f>
        <v>-7680</v>
      </c>
      <c r="M154" s="37">
        <f>IFERROR(IPMT('PV - ACI et ACC'!$H$20,'PV - ACI et ACC'!M$132-$A154+1,'PV - ACI et ACC'!$H$19,'PV - ACI et ACC'!$M$79),0)</f>
        <v>-7296.4523491509244</v>
      </c>
      <c r="N154" s="37">
        <f>IFERROR(IPMT('PV - ACI et ACC'!$H$20,'PV - ACI et ACC'!N$132-$A154+1,'PV - ACI et ACC'!$H$19,'PV - ACI et ACC'!$M$79),0)</f>
        <v>-6897.5627922678896</v>
      </c>
      <c r="O154" s="37">
        <f>IFERROR(IPMT('PV - ACI et ACC'!$H$20,'PV - ACI et ACC'!O$132-$A154+1,'PV - ACI et ACC'!$H$19,'PV - ACI et ACC'!$M$79),0)</f>
        <v>-6482.7176531095301</v>
      </c>
      <c r="P154" s="37">
        <f>IFERROR(IPMT('PV - ACI et ACC'!$H$20,'PV - ACI et ACC'!P$132-$A154+1,'PV - ACI et ACC'!$H$19,'PV - ACI et ACC'!$M$79),0)</f>
        <v>-6051.278708384837</v>
      </c>
      <c r="Q154" s="37">
        <f>IFERROR(IPMT('PV - ACI et ACC'!$H$20,'PV - ACI et ACC'!Q$132-$A154+1,'PV - ACI et ACC'!$H$19,'PV - ACI et ACC'!$M$79),0)</f>
        <v>-5602.5822058711556</v>
      </c>
      <c r="R154" s="37">
        <f>IFERROR(IPMT('PV - ACI et ACC'!$H$20,'PV - ACI et ACC'!R$132-$A154+1,'PV - ACI et ACC'!$H$19,'PV - ACI et ACC'!$M$79),0)</f>
        <v>-5135.9378432569283</v>
      </c>
      <c r="S154" s="37">
        <f>IFERROR(IPMT('PV - ACI et ACC'!$H$20,'PV - ACI et ACC'!S$132-$A154+1,'PV - ACI et ACC'!$H$19,'PV - ACI et ACC'!$M$79),0)</f>
        <v>-4650.6277061381315</v>
      </c>
      <c r="T154" s="37">
        <f>IFERROR(IPMT('PV - ACI et ACC'!$H$20,'PV - ACI et ACC'!T$132-$A154+1,'PV - ACI et ACC'!$H$19,'PV - ACI et ACC'!$M$79),0)</f>
        <v>-4145.9051635345822</v>
      </c>
      <c r="U154" s="37">
        <f>IFERROR(IPMT('PV - ACI et ACC'!$H$20,'PV - ACI et ACC'!U$132-$A154+1,'PV - ACI et ACC'!$H$19,'PV - ACI et ACC'!$M$79),0)</f>
        <v>-3620.9937192268917</v>
      </c>
      <c r="V154" s="37">
        <f>IFERROR(IPMT('PV - ACI et ACC'!$H$20,'PV - ACI et ACC'!V$132-$A154+1,'PV - ACI et ACC'!$H$19,'PV - ACI et ACC'!$M$79),0)</f>
        <v>-3075.0858171468935</v>
      </c>
      <c r="W154" s="37">
        <f>IFERROR(IPMT('PV - ACI et ACC'!$H$20,'PV - ACI et ACC'!W$132-$A154+1,'PV - ACI et ACC'!$H$19,'PV - ACI et ACC'!$M$79),0)</f>
        <v>-2507.3415989836949</v>
      </c>
      <c r="X154" s="37">
        <f>IFERROR(IPMT('PV - ACI et ACC'!$H$20,'PV - ACI et ACC'!X$132-$A154+1,'PV - ACI et ACC'!$H$19,'PV - ACI et ACC'!$M$79),0)</f>
        <v>-1916.8876120939685</v>
      </c>
      <c r="Y154" s="37">
        <f>IFERROR(IPMT('PV - ACI et ACC'!$H$20,'PV - ACI et ACC'!Y$132-$A154+1,'PV - ACI et ACC'!$H$19,'PV - ACI et ACC'!$M$79),0)</f>
        <v>-1302.8154657286532</v>
      </c>
      <c r="Z154" s="37">
        <f>IFERROR(IPMT('PV - ACI et ACC'!$H$20,'PV - ACI et ACC'!Z$132-$A154+1,'PV - ACI et ACC'!$H$19,'PV - ACI et ACC'!$M$79),0)</f>
        <v>-664.18043350872517</v>
      </c>
      <c r="AA154" s="37">
        <f>IFERROR(IPMT('PV - ACI et ACC'!$H$20,'PV - ACI et ACC'!AA$132-$A154+1,'PV - ACI et ACC'!$H$19,'PV - ACI et ACC'!$M$79),0)</f>
        <v>0</v>
      </c>
      <c r="AB154" s="37">
        <f>IFERROR(IPMT('PV - ACI et ACC'!$H$20,'PV - ACI et ACC'!AB$132-$A154+1,'PV - ACI et ACC'!$H$19,'PV - ACI et ACC'!$M$79),0)</f>
        <v>0</v>
      </c>
      <c r="AC154" s="37">
        <f>IFERROR(IPMT('PV - ACI et ACC'!$H$20,'PV - ACI et ACC'!AC$132-$A154+1,'PV - ACI et ACC'!$H$19,'PV - ACI et ACC'!$M$79),0)</f>
        <v>0</v>
      </c>
      <c r="AD154" s="37">
        <f>IFERROR(IPMT('PV - ACI et ACC'!$H$20,'PV - ACI et ACC'!AD$132-$A154+1,'PV - ACI et ACC'!$H$19,'PV - ACI et ACC'!$M$79),0)</f>
        <v>0</v>
      </c>
      <c r="AE154" s="37">
        <f>IFERROR(IPMT('PV - ACI et ACC'!$H$20,'PV - ACI et ACC'!AE$132-$A154+1,'PV - ACI et ACC'!$H$19,'PV - ACI et ACC'!$M$79),0)</f>
        <v>0</v>
      </c>
      <c r="AF154"/>
      <c r="AG154"/>
    </row>
    <row r="155" spans="1:33" ht="15" hidden="1" outlineLevel="1">
      <c r="A155">
        <v>12</v>
      </c>
      <c r="B155" s="37"/>
      <c r="C155" s="37"/>
      <c r="D155" s="37"/>
      <c r="E155" s="37"/>
      <c r="F155" s="37"/>
      <c r="G155" s="37"/>
      <c r="H155" s="37"/>
      <c r="I155" s="37"/>
      <c r="J155" s="37"/>
      <c r="K155" s="37"/>
      <c r="L155" s="37"/>
      <c r="M155" s="37">
        <f>IFERROR(IPMT('PV - ACI et ACC'!$H$20,'PV - ACI et ACC'!M$132-$A155+1,'PV - ACI et ACC'!$H$19,'PV - ACI et ACC'!$N$79),0)</f>
        <v>-7680</v>
      </c>
      <c r="N155" s="37">
        <f>IFERROR(IPMT('PV - ACI et ACC'!$H$20,'PV - ACI et ACC'!N$132-$A155+1,'PV - ACI et ACC'!$H$19,'PV - ACI et ACC'!$N$79),0)</f>
        <v>-7296.4523491509244</v>
      </c>
      <c r="O155" s="37">
        <f>IFERROR(IPMT('PV - ACI et ACC'!$H$20,'PV - ACI et ACC'!O$132-$A155+1,'PV - ACI et ACC'!$H$19,'PV - ACI et ACC'!$N$79),0)</f>
        <v>-6897.5627922678896</v>
      </c>
      <c r="P155" s="37">
        <f>IFERROR(IPMT('PV - ACI et ACC'!$H$20,'PV - ACI et ACC'!P$132-$A155+1,'PV - ACI et ACC'!$H$19,'PV - ACI et ACC'!$N$79),0)</f>
        <v>-6482.7176531095301</v>
      </c>
      <c r="Q155" s="37">
        <f>IFERROR(IPMT('PV - ACI et ACC'!$H$20,'PV - ACI et ACC'!Q$132-$A155+1,'PV - ACI et ACC'!$H$19,'PV - ACI et ACC'!$N$79),0)</f>
        <v>-6051.278708384837</v>
      </c>
      <c r="R155" s="37">
        <f>IFERROR(IPMT('PV - ACI et ACC'!$H$20,'PV - ACI et ACC'!R$132-$A155+1,'PV - ACI et ACC'!$H$19,'PV - ACI et ACC'!$N$79),0)</f>
        <v>-5602.5822058711556</v>
      </c>
      <c r="S155" s="37">
        <f>IFERROR(IPMT('PV - ACI et ACC'!$H$20,'PV - ACI et ACC'!S$132-$A155+1,'PV - ACI et ACC'!$H$19,'PV - ACI et ACC'!$N$79),0)</f>
        <v>-5135.9378432569283</v>
      </c>
      <c r="T155" s="37">
        <f>IFERROR(IPMT('PV - ACI et ACC'!$H$20,'PV - ACI et ACC'!T$132-$A155+1,'PV - ACI et ACC'!$H$19,'PV - ACI et ACC'!$N$79),0)</f>
        <v>-4650.6277061381315</v>
      </c>
      <c r="U155" s="37">
        <f>IFERROR(IPMT('PV - ACI et ACC'!$H$20,'PV - ACI et ACC'!U$132-$A155+1,'PV - ACI et ACC'!$H$19,'PV - ACI et ACC'!$N$79),0)</f>
        <v>-4145.9051635345822</v>
      </c>
      <c r="V155" s="37">
        <f>IFERROR(IPMT('PV - ACI et ACC'!$H$20,'PV - ACI et ACC'!V$132-$A155+1,'PV - ACI et ACC'!$H$19,'PV - ACI et ACC'!$N$79),0)</f>
        <v>-3620.9937192268917</v>
      </c>
      <c r="W155" s="37">
        <f>IFERROR(IPMT('PV - ACI et ACC'!$H$20,'PV - ACI et ACC'!W$132-$A155+1,'PV - ACI et ACC'!$H$19,'PV - ACI et ACC'!$N$79),0)</f>
        <v>-3075.0858171468935</v>
      </c>
      <c r="X155" s="37">
        <f>IFERROR(IPMT('PV - ACI et ACC'!$H$20,'PV - ACI et ACC'!X$132-$A155+1,'PV - ACI et ACC'!$H$19,'PV - ACI et ACC'!$N$79),0)</f>
        <v>-2507.3415989836949</v>
      </c>
      <c r="Y155" s="37">
        <f>IFERROR(IPMT('PV - ACI et ACC'!$H$20,'PV - ACI et ACC'!Y$132-$A155+1,'PV - ACI et ACC'!$H$19,'PV - ACI et ACC'!$N$79),0)</f>
        <v>-1916.8876120939685</v>
      </c>
      <c r="Z155" s="37">
        <f>IFERROR(IPMT('PV - ACI et ACC'!$H$20,'PV - ACI et ACC'!Z$132-$A155+1,'PV - ACI et ACC'!$H$19,'PV - ACI et ACC'!$N$79),0)</f>
        <v>-1302.8154657286532</v>
      </c>
      <c r="AA155" s="37">
        <f>IFERROR(IPMT('PV - ACI et ACC'!$H$20,'PV - ACI et ACC'!AA$132-$A155+1,'PV - ACI et ACC'!$H$19,'PV - ACI et ACC'!$N$79),0)</f>
        <v>-664.18043350872517</v>
      </c>
      <c r="AB155" s="37">
        <f>IFERROR(IPMT('PV - ACI et ACC'!$H$20,'PV - ACI et ACC'!AB$132-$A155+1,'PV - ACI et ACC'!$H$19,'PV - ACI et ACC'!$N$79),0)</f>
        <v>0</v>
      </c>
      <c r="AC155" s="37">
        <f>IFERROR(IPMT('PV - ACI et ACC'!$H$20,'PV - ACI et ACC'!AC$132-$A155+1,'PV - ACI et ACC'!$H$19,'PV - ACI et ACC'!$N$79),0)</f>
        <v>0</v>
      </c>
      <c r="AD155" s="37">
        <f>IFERROR(IPMT('PV - ACI et ACC'!$H$20,'PV - ACI et ACC'!AD$132-$A155+1,'PV - ACI et ACC'!$H$19,'PV - ACI et ACC'!$N$79),0)</f>
        <v>0</v>
      </c>
      <c r="AE155" s="37">
        <f>IFERROR(IPMT('PV - ACI et ACC'!$H$20,'PV - ACI et ACC'!AE$132-$A155+1,'PV - ACI et ACC'!$H$19,'PV - ACI et ACC'!$N$79),0)</f>
        <v>0</v>
      </c>
      <c r="AF155"/>
      <c r="AG155"/>
    </row>
    <row r="156" spans="1:33" ht="15" hidden="1" outlineLevel="1">
      <c r="A156">
        <v>13</v>
      </c>
      <c r="B156" s="37"/>
      <c r="C156" s="37"/>
      <c r="D156" s="37"/>
      <c r="E156" s="37"/>
      <c r="F156" s="37"/>
      <c r="G156" s="37"/>
      <c r="H156" s="37"/>
      <c r="I156" s="37"/>
      <c r="J156" s="37"/>
      <c r="K156" s="37"/>
      <c r="L156" s="37"/>
      <c r="M156" s="37"/>
      <c r="N156" s="37">
        <f>IFERROR(IPMT('PV - ACI et ACC'!$H$20,'PV - ACI et ACC'!N$132-$A156+1,'PV - ACI et ACC'!$H$19,'PV - ACI et ACC'!$O$79),0)</f>
        <v>-7680</v>
      </c>
      <c r="O156" s="37">
        <f>IFERROR(IPMT('PV - ACI et ACC'!$H$20,'PV - ACI et ACC'!O$132-$A156+1,'PV - ACI et ACC'!$H$19,'PV - ACI et ACC'!$O$79),0)</f>
        <v>-7296.4523491509244</v>
      </c>
      <c r="P156" s="37">
        <f>IFERROR(IPMT('PV - ACI et ACC'!$H$20,'PV - ACI et ACC'!P$132-$A156+1,'PV - ACI et ACC'!$H$19,'PV - ACI et ACC'!$O$79),0)</f>
        <v>-6897.5627922678896</v>
      </c>
      <c r="Q156" s="37">
        <f>IFERROR(IPMT('PV - ACI et ACC'!$H$20,'PV - ACI et ACC'!Q$132-$A156+1,'PV - ACI et ACC'!$H$19,'PV - ACI et ACC'!$O$79),0)</f>
        <v>-6482.7176531095301</v>
      </c>
      <c r="R156" s="37">
        <f>IFERROR(IPMT('PV - ACI et ACC'!$H$20,'PV - ACI et ACC'!R$132-$A156+1,'PV - ACI et ACC'!$H$19,'PV - ACI et ACC'!$O$79),0)</f>
        <v>-6051.278708384837</v>
      </c>
      <c r="S156" s="37">
        <f>IFERROR(IPMT('PV - ACI et ACC'!$H$20,'PV - ACI et ACC'!S$132-$A156+1,'PV - ACI et ACC'!$H$19,'PV - ACI et ACC'!$O$79),0)</f>
        <v>-5602.5822058711556</v>
      </c>
      <c r="T156" s="37">
        <f>IFERROR(IPMT('PV - ACI et ACC'!$H$20,'PV - ACI et ACC'!T$132-$A156+1,'PV - ACI et ACC'!$H$19,'PV - ACI et ACC'!$O$79),0)</f>
        <v>-5135.9378432569283</v>
      </c>
      <c r="U156" s="37">
        <f>IFERROR(IPMT('PV - ACI et ACC'!$H$20,'PV - ACI et ACC'!U$132-$A156+1,'PV - ACI et ACC'!$H$19,'PV - ACI et ACC'!$O$79),0)</f>
        <v>-4650.6277061381315</v>
      </c>
      <c r="V156" s="37">
        <f>IFERROR(IPMT('PV - ACI et ACC'!$H$20,'PV - ACI et ACC'!V$132-$A156+1,'PV - ACI et ACC'!$H$19,'PV - ACI et ACC'!$O$79),0)</f>
        <v>-4145.9051635345822</v>
      </c>
      <c r="W156" s="37">
        <f>IFERROR(IPMT('PV - ACI et ACC'!$H$20,'PV - ACI et ACC'!W$132-$A156+1,'PV - ACI et ACC'!$H$19,'PV - ACI et ACC'!$O$79),0)</f>
        <v>-3620.9937192268917</v>
      </c>
      <c r="X156" s="37">
        <f>IFERROR(IPMT('PV - ACI et ACC'!$H$20,'PV - ACI et ACC'!X$132-$A156+1,'PV - ACI et ACC'!$H$19,'PV - ACI et ACC'!$O$79),0)</f>
        <v>-3075.0858171468935</v>
      </c>
      <c r="Y156" s="37">
        <f>IFERROR(IPMT('PV - ACI et ACC'!$H$20,'PV - ACI et ACC'!Y$132-$A156+1,'PV - ACI et ACC'!$H$19,'PV - ACI et ACC'!$O$79),0)</f>
        <v>-2507.3415989836949</v>
      </c>
      <c r="Z156" s="37">
        <f>IFERROR(IPMT('PV - ACI et ACC'!$H$20,'PV - ACI et ACC'!Z$132-$A156+1,'PV - ACI et ACC'!$H$19,'PV - ACI et ACC'!$O$79),0)</f>
        <v>-1916.8876120939685</v>
      </c>
      <c r="AA156" s="37">
        <f>IFERROR(IPMT('PV - ACI et ACC'!$H$20,'PV - ACI et ACC'!AA$132-$A156+1,'PV - ACI et ACC'!$H$19,'PV - ACI et ACC'!$O$79),0)</f>
        <v>-1302.8154657286532</v>
      </c>
      <c r="AB156" s="37">
        <f>IFERROR(IPMT('PV - ACI et ACC'!$H$20,'PV - ACI et ACC'!AB$132-$A156+1,'PV - ACI et ACC'!$H$19,'PV - ACI et ACC'!$O$79),0)</f>
        <v>-664.18043350872517</v>
      </c>
      <c r="AC156" s="37">
        <f>IFERROR(IPMT('PV - ACI et ACC'!$H$20,'PV - ACI et ACC'!AC$132-$A156+1,'PV - ACI et ACC'!$H$19,'PV - ACI et ACC'!$O$79),0)</f>
        <v>0</v>
      </c>
      <c r="AD156" s="37">
        <f>IFERROR(IPMT('PV - ACI et ACC'!$H$20,'PV - ACI et ACC'!AD$132-$A156+1,'PV - ACI et ACC'!$H$19,'PV - ACI et ACC'!$O$79),0)</f>
        <v>0</v>
      </c>
      <c r="AE156" s="37">
        <f>IFERROR(IPMT('PV - ACI et ACC'!$H$20,'PV - ACI et ACC'!AE$132-$A156+1,'PV - ACI et ACC'!$H$19,'PV - ACI et ACC'!$O$79),0)</f>
        <v>0</v>
      </c>
      <c r="AF156"/>
      <c r="AG156"/>
    </row>
    <row r="157" spans="1:33" ht="15" hidden="1" outlineLevel="1">
      <c r="A157">
        <v>14</v>
      </c>
      <c r="B157" s="37"/>
      <c r="C157" s="37"/>
      <c r="D157" s="37"/>
      <c r="E157" s="37"/>
      <c r="F157" s="37"/>
      <c r="G157" s="37"/>
      <c r="H157" s="37"/>
      <c r="I157" s="37"/>
      <c r="J157" s="37"/>
      <c r="K157" s="37"/>
      <c r="L157" s="37"/>
      <c r="M157" s="37"/>
      <c r="N157" s="37"/>
      <c r="O157" s="37">
        <f>IFERROR(IPMT('PV - ACI et ACC'!$H$20,'PV - ACI et ACC'!O$132-$A157+1,'PV - ACI et ACC'!$H$19,'PV - ACI et ACC'!$P$79),0)</f>
        <v>-7680</v>
      </c>
      <c r="P157" s="37">
        <f>IFERROR(IPMT('PV - ACI et ACC'!$H$20,'PV - ACI et ACC'!P$132-$A157+1,'PV - ACI et ACC'!$H$19,'PV - ACI et ACC'!$P$79),0)</f>
        <v>-7296.4523491509244</v>
      </c>
      <c r="Q157" s="37">
        <f>IFERROR(IPMT('PV - ACI et ACC'!$H$20,'PV - ACI et ACC'!Q$132-$A157+1,'PV - ACI et ACC'!$H$19,'PV - ACI et ACC'!$P$79),0)</f>
        <v>-6897.5627922678896</v>
      </c>
      <c r="R157" s="37">
        <f>IFERROR(IPMT('PV - ACI et ACC'!$H$20,'PV - ACI et ACC'!R$132-$A157+1,'PV - ACI et ACC'!$H$19,'PV - ACI et ACC'!$P$79),0)</f>
        <v>-6482.7176531095301</v>
      </c>
      <c r="S157" s="37">
        <f>IFERROR(IPMT('PV - ACI et ACC'!$H$20,'PV - ACI et ACC'!S$132-$A157+1,'PV - ACI et ACC'!$H$19,'PV - ACI et ACC'!$P$79),0)</f>
        <v>-6051.278708384837</v>
      </c>
      <c r="T157" s="37">
        <f>IFERROR(IPMT('PV - ACI et ACC'!$H$20,'PV - ACI et ACC'!T$132-$A157+1,'PV - ACI et ACC'!$H$19,'PV - ACI et ACC'!$P$79),0)</f>
        <v>-5602.5822058711556</v>
      </c>
      <c r="U157" s="37">
        <f>IFERROR(IPMT('PV - ACI et ACC'!$H$20,'PV - ACI et ACC'!U$132-$A157+1,'PV - ACI et ACC'!$H$19,'PV - ACI et ACC'!$P$79),0)</f>
        <v>-5135.9378432569283</v>
      </c>
      <c r="V157" s="37">
        <f>IFERROR(IPMT('PV - ACI et ACC'!$H$20,'PV - ACI et ACC'!V$132-$A157+1,'PV - ACI et ACC'!$H$19,'PV - ACI et ACC'!$P$79),0)</f>
        <v>-4650.6277061381315</v>
      </c>
      <c r="W157" s="37">
        <f>IFERROR(IPMT('PV - ACI et ACC'!$H$20,'PV - ACI et ACC'!W$132-$A157+1,'PV - ACI et ACC'!$H$19,'PV - ACI et ACC'!$P$79),0)</f>
        <v>-4145.9051635345822</v>
      </c>
      <c r="X157" s="37">
        <f>IFERROR(IPMT('PV - ACI et ACC'!$H$20,'PV - ACI et ACC'!X$132-$A157+1,'PV - ACI et ACC'!$H$19,'PV - ACI et ACC'!$P$79),0)</f>
        <v>-3620.9937192268917</v>
      </c>
      <c r="Y157" s="37">
        <f>IFERROR(IPMT('PV - ACI et ACC'!$H$20,'PV - ACI et ACC'!Y$132-$A157+1,'PV - ACI et ACC'!$H$19,'PV - ACI et ACC'!$P$79),0)</f>
        <v>-3075.0858171468935</v>
      </c>
      <c r="Z157" s="37">
        <f>IFERROR(IPMT('PV - ACI et ACC'!$H$20,'PV - ACI et ACC'!Z$132-$A157+1,'PV - ACI et ACC'!$H$19,'PV - ACI et ACC'!$P$79),0)</f>
        <v>-2507.3415989836949</v>
      </c>
      <c r="AA157" s="37">
        <f>IFERROR(IPMT('PV - ACI et ACC'!$H$20,'PV - ACI et ACC'!AA$132-$A157+1,'PV - ACI et ACC'!$H$19,'PV - ACI et ACC'!$P$79),0)</f>
        <v>-1916.8876120939685</v>
      </c>
      <c r="AB157" s="37">
        <f>IFERROR(IPMT('PV - ACI et ACC'!$H$20,'PV - ACI et ACC'!AB$132-$A157+1,'PV - ACI et ACC'!$H$19,'PV - ACI et ACC'!$P$79),0)</f>
        <v>-1302.8154657286532</v>
      </c>
      <c r="AC157" s="37">
        <f>IFERROR(IPMT('PV - ACI et ACC'!$H$20,'PV - ACI et ACC'!AC$132-$A157+1,'PV - ACI et ACC'!$H$19,'PV - ACI et ACC'!$P$79),0)</f>
        <v>-664.18043350872517</v>
      </c>
      <c r="AD157" s="37">
        <f>IFERROR(IPMT('PV - ACI et ACC'!$H$20,'PV - ACI et ACC'!AD$132-$A157+1,'PV - ACI et ACC'!$H$19,'PV - ACI et ACC'!$P$79),0)</f>
        <v>0</v>
      </c>
      <c r="AE157" s="37">
        <f>IFERROR(IPMT('PV - ACI et ACC'!$H$20,'PV - ACI et ACC'!AE$132-$A157+1,'PV - ACI et ACC'!$H$19,'PV - ACI et ACC'!$P$79),0)</f>
        <v>0</v>
      </c>
      <c r="AF157"/>
      <c r="AG157"/>
    </row>
    <row r="158" spans="1:33" ht="15" hidden="1" outlineLevel="1">
      <c r="A158">
        <v>15</v>
      </c>
      <c r="B158" s="37"/>
      <c r="C158" s="37"/>
      <c r="D158" s="37"/>
      <c r="E158" s="37"/>
      <c r="F158" s="37"/>
      <c r="G158" s="37"/>
      <c r="H158" s="37"/>
      <c r="I158" s="37"/>
      <c r="J158" s="37"/>
      <c r="K158" s="37"/>
      <c r="L158" s="37"/>
      <c r="M158" s="37"/>
      <c r="N158" s="37"/>
      <c r="O158" s="37"/>
      <c r="P158" s="37">
        <f>IFERROR(IPMT('PV - ACI et ACC'!$H$20,'PV - ACI et ACC'!P$132-$A158+1,'PV - ACI et ACC'!$H$19,'PV - ACI et ACC'!$Q$79),0)</f>
        <v>-7680</v>
      </c>
      <c r="Q158" s="37">
        <f>IFERROR(IPMT('PV - ACI et ACC'!$H$20,'PV - ACI et ACC'!Q$132-$A158+1,'PV - ACI et ACC'!$H$19,'PV - ACI et ACC'!$Q$79),0)</f>
        <v>-7296.4523491509244</v>
      </c>
      <c r="R158" s="37">
        <f>IFERROR(IPMT('PV - ACI et ACC'!$H$20,'PV - ACI et ACC'!R$132-$A158+1,'PV - ACI et ACC'!$H$19,'PV - ACI et ACC'!$Q$79),0)</f>
        <v>-6897.5627922678896</v>
      </c>
      <c r="S158" s="37">
        <f>IFERROR(IPMT('PV - ACI et ACC'!$H$20,'PV - ACI et ACC'!S$132-$A158+1,'PV - ACI et ACC'!$H$19,'PV - ACI et ACC'!$Q$79),0)</f>
        <v>-6482.7176531095301</v>
      </c>
      <c r="T158" s="37">
        <f>IFERROR(IPMT('PV - ACI et ACC'!$H$20,'PV - ACI et ACC'!T$132-$A158+1,'PV - ACI et ACC'!$H$19,'PV - ACI et ACC'!$Q$79),0)</f>
        <v>-6051.278708384837</v>
      </c>
      <c r="U158" s="37">
        <f>IFERROR(IPMT('PV - ACI et ACC'!$H$20,'PV - ACI et ACC'!U$132-$A158+1,'PV - ACI et ACC'!$H$19,'PV - ACI et ACC'!$Q$79),0)</f>
        <v>-5602.5822058711556</v>
      </c>
      <c r="V158" s="37">
        <f>IFERROR(IPMT('PV - ACI et ACC'!$H$20,'PV - ACI et ACC'!V$132-$A158+1,'PV - ACI et ACC'!$H$19,'PV - ACI et ACC'!$Q$79),0)</f>
        <v>-5135.9378432569283</v>
      </c>
      <c r="W158" s="37">
        <f>IFERROR(IPMT('PV - ACI et ACC'!$H$20,'PV - ACI et ACC'!W$132-$A158+1,'PV - ACI et ACC'!$H$19,'PV - ACI et ACC'!$Q$79),0)</f>
        <v>-4650.6277061381315</v>
      </c>
      <c r="X158" s="37">
        <f>IFERROR(IPMT('PV - ACI et ACC'!$H$20,'PV - ACI et ACC'!X$132-$A158+1,'PV - ACI et ACC'!$H$19,'PV - ACI et ACC'!$Q$79),0)</f>
        <v>-4145.9051635345822</v>
      </c>
      <c r="Y158" s="37">
        <f>IFERROR(IPMT('PV - ACI et ACC'!$H$20,'PV - ACI et ACC'!Y$132-$A158+1,'PV - ACI et ACC'!$H$19,'PV - ACI et ACC'!$Q$79),0)</f>
        <v>-3620.9937192268917</v>
      </c>
      <c r="Z158" s="37">
        <f>IFERROR(IPMT('PV - ACI et ACC'!$H$20,'PV - ACI et ACC'!Z$132-$A158+1,'PV - ACI et ACC'!$H$19,'PV - ACI et ACC'!$Q$79),0)</f>
        <v>-3075.0858171468935</v>
      </c>
      <c r="AA158" s="37">
        <f>IFERROR(IPMT('PV - ACI et ACC'!$H$20,'PV - ACI et ACC'!AA$132-$A158+1,'PV - ACI et ACC'!$H$19,'PV - ACI et ACC'!$Q$79),0)</f>
        <v>-2507.3415989836949</v>
      </c>
      <c r="AB158" s="37">
        <f>IFERROR(IPMT('PV - ACI et ACC'!$H$20,'PV - ACI et ACC'!AB$132-$A158+1,'PV - ACI et ACC'!$H$19,'PV - ACI et ACC'!$Q$79),0)</f>
        <v>-1916.8876120939685</v>
      </c>
      <c r="AC158" s="37">
        <f>IFERROR(IPMT('PV - ACI et ACC'!$H$20,'PV - ACI et ACC'!AC$132-$A158+1,'PV - ACI et ACC'!$H$19,'PV - ACI et ACC'!$Q$79),0)</f>
        <v>-1302.8154657286532</v>
      </c>
      <c r="AD158" s="37">
        <f>IFERROR(IPMT('PV - ACI et ACC'!$H$20,'PV - ACI et ACC'!AD$132-$A158+1,'PV - ACI et ACC'!$H$19,'PV - ACI et ACC'!$Q$79),0)</f>
        <v>-664.18043350872517</v>
      </c>
      <c r="AE158" s="37">
        <f>IFERROR(IPMT('PV - ACI et ACC'!$H$20,'PV - ACI et ACC'!AE$132-$A158+1,'PV - ACI et ACC'!$H$19,'PV - ACI et ACC'!$Q$79),0)</f>
        <v>0</v>
      </c>
      <c r="AF158"/>
      <c r="AG158"/>
    </row>
    <row r="159" spans="1:33" ht="15" hidden="1" outlineLevel="1">
      <c r="A159">
        <v>16</v>
      </c>
      <c r="B159" s="37"/>
      <c r="C159" s="37"/>
      <c r="D159" s="37"/>
      <c r="E159" s="37"/>
      <c r="F159" s="37"/>
      <c r="G159" s="37"/>
      <c r="H159" s="37"/>
      <c r="I159" s="37"/>
      <c r="J159" s="37"/>
      <c r="K159" s="37"/>
      <c r="L159" s="37"/>
      <c r="M159" s="37"/>
      <c r="N159" s="37"/>
      <c r="O159" s="37"/>
      <c r="P159" s="37"/>
      <c r="Q159" s="37">
        <f>IFERROR(IPMT('PV - ACI et ACC'!$H$20,'PV - ACI et ACC'!Q$132-$A159+1,'PV - ACI et ACC'!$H$19,'PV - ACI et ACC'!$R$79),0)</f>
        <v>-7680</v>
      </c>
      <c r="R159" s="37">
        <f>IFERROR(IPMT('PV - ACI et ACC'!$H$20,'PV - ACI et ACC'!R$132-$A159+1,'PV - ACI et ACC'!$H$19,'PV - ACI et ACC'!$R$79),0)</f>
        <v>-7296.4523491509244</v>
      </c>
      <c r="S159" s="37">
        <f>IFERROR(IPMT('PV - ACI et ACC'!$H$20,'PV - ACI et ACC'!S$132-$A159+1,'PV - ACI et ACC'!$H$19,'PV - ACI et ACC'!$R$79),0)</f>
        <v>-6897.5627922678896</v>
      </c>
      <c r="T159" s="37">
        <f>IFERROR(IPMT('PV - ACI et ACC'!$H$20,'PV - ACI et ACC'!T$132-$A159+1,'PV - ACI et ACC'!$H$19,'PV - ACI et ACC'!$R$79),0)</f>
        <v>-6482.7176531095301</v>
      </c>
      <c r="U159" s="37">
        <f>IFERROR(IPMT('PV - ACI et ACC'!$H$20,'PV - ACI et ACC'!U$132-$A159+1,'PV - ACI et ACC'!$H$19,'PV - ACI et ACC'!$R$79),0)</f>
        <v>-6051.278708384837</v>
      </c>
      <c r="V159" s="37">
        <f>IFERROR(IPMT('PV - ACI et ACC'!$H$20,'PV - ACI et ACC'!V$132-$A159+1,'PV - ACI et ACC'!$H$19,'PV - ACI et ACC'!$R$79),0)</f>
        <v>-5602.5822058711556</v>
      </c>
      <c r="W159" s="37">
        <f>IFERROR(IPMT('PV - ACI et ACC'!$H$20,'PV - ACI et ACC'!W$132-$A159+1,'PV - ACI et ACC'!$H$19,'PV - ACI et ACC'!$R$79),0)</f>
        <v>-5135.9378432569283</v>
      </c>
      <c r="X159" s="37">
        <f>IFERROR(IPMT('PV - ACI et ACC'!$H$20,'PV - ACI et ACC'!X$132-$A159+1,'PV - ACI et ACC'!$H$19,'PV - ACI et ACC'!$R$79),0)</f>
        <v>-4650.6277061381315</v>
      </c>
      <c r="Y159" s="37">
        <f>IFERROR(IPMT('PV - ACI et ACC'!$H$20,'PV - ACI et ACC'!Y$132-$A159+1,'PV - ACI et ACC'!$H$19,'PV - ACI et ACC'!$R$79),0)</f>
        <v>-4145.9051635345822</v>
      </c>
      <c r="Z159" s="37">
        <f>IFERROR(IPMT('PV - ACI et ACC'!$H$20,'PV - ACI et ACC'!Z$132-$A159+1,'PV - ACI et ACC'!$H$19,'PV - ACI et ACC'!$R$79),0)</f>
        <v>-3620.9937192268917</v>
      </c>
      <c r="AA159" s="37">
        <f>IFERROR(IPMT('PV - ACI et ACC'!$H$20,'PV - ACI et ACC'!AA$132-$A159+1,'PV - ACI et ACC'!$H$19,'PV - ACI et ACC'!$R$79),0)</f>
        <v>-3075.0858171468935</v>
      </c>
      <c r="AB159" s="37">
        <f>IFERROR(IPMT('PV - ACI et ACC'!$H$20,'PV - ACI et ACC'!AB$132-$A159+1,'PV - ACI et ACC'!$H$19,'PV - ACI et ACC'!$R$79),0)</f>
        <v>-2507.3415989836949</v>
      </c>
      <c r="AC159" s="37">
        <f>IFERROR(IPMT('PV - ACI et ACC'!$H$20,'PV - ACI et ACC'!AC$132-$A159+1,'PV - ACI et ACC'!$H$19,'PV - ACI et ACC'!$R$79),0)</f>
        <v>-1916.8876120939685</v>
      </c>
      <c r="AD159" s="37">
        <f>IFERROR(IPMT('PV - ACI et ACC'!$H$20,'PV - ACI et ACC'!AD$132-$A159+1,'PV - ACI et ACC'!$H$19,'PV - ACI et ACC'!$R$79),0)</f>
        <v>-1302.8154657286532</v>
      </c>
      <c r="AE159" s="37">
        <f>IFERROR(IPMT('PV - ACI et ACC'!$H$20,'PV - ACI et ACC'!AE$132-$A159+1,'PV - ACI et ACC'!$H$19,'PV - ACI et ACC'!$R$79),0)</f>
        <v>-664.18043350872517</v>
      </c>
      <c r="AF159"/>
      <c r="AG159"/>
    </row>
    <row r="160" spans="1:33" ht="15" hidden="1" outlineLevel="1">
      <c r="A160">
        <v>17</v>
      </c>
      <c r="B160" s="37"/>
      <c r="C160" s="37"/>
      <c r="D160" s="37"/>
      <c r="E160" s="37"/>
      <c r="F160" s="37"/>
      <c r="G160" s="37"/>
      <c r="H160" s="37"/>
      <c r="I160" s="37"/>
      <c r="J160" s="37"/>
      <c r="K160" s="37"/>
      <c r="L160" s="37"/>
      <c r="M160" s="37"/>
      <c r="N160" s="37"/>
      <c r="O160" s="37"/>
      <c r="P160" s="37"/>
      <c r="Q160" s="37"/>
      <c r="R160" s="37">
        <f>IFERROR(IPMT('PV - ACI et ACC'!$H$20,'PV - ACI et ACC'!R$132-$A160+1,'PV - ACI et ACC'!$H$19,'PV - ACI et ACC'!$S$79),0)</f>
        <v>-7680</v>
      </c>
      <c r="S160" s="37">
        <f>IFERROR(IPMT('PV - ACI et ACC'!$H$20,'PV - ACI et ACC'!S$132-$A160+1,'PV - ACI et ACC'!$H$19,'PV - ACI et ACC'!$S$79),0)</f>
        <v>-7296.4523491509244</v>
      </c>
      <c r="T160" s="37">
        <f>IFERROR(IPMT('PV - ACI et ACC'!$H$20,'PV - ACI et ACC'!T$132-$A160+1,'PV - ACI et ACC'!$H$19,'PV - ACI et ACC'!$S$79),0)</f>
        <v>-6897.5627922678896</v>
      </c>
      <c r="U160" s="37">
        <f>IFERROR(IPMT('PV - ACI et ACC'!$H$20,'PV - ACI et ACC'!U$132-$A160+1,'PV - ACI et ACC'!$H$19,'PV - ACI et ACC'!$S$79),0)</f>
        <v>-6482.7176531095301</v>
      </c>
      <c r="V160" s="37">
        <f>IFERROR(IPMT('PV - ACI et ACC'!$H$20,'PV - ACI et ACC'!V$132-$A160+1,'PV - ACI et ACC'!$H$19,'PV - ACI et ACC'!$S$79),0)</f>
        <v>-6051.278708384837</v>
      </c>
      <c r="W160" s="37">
        <f>IFERROR(IPMT('PV - ACI et ACC'!$H$20,'PV - ACI et ACC'!W$132-$A160+1,'PV - ACI et ACC'!$H$19,'PV - ACI et ACC'!$S$79),0)</f>
        <v>-5602.5822058711556</v>
      </c>
      <c r="X160" s="37">
        <f>IFERROR(IPMT('PV - ACI et ACC'!$H$20,'PV - ACI et ACC'!X$132-$A160+1,'PV - ACI et ACC'!$H$19,'PV - ACI et ACC'!$S$79),0)</f>
        <v>-5135.9378432569283</v>
      </c>
      <c r="Y160" s="37">
        <f>IFERROR(IPMT('PV - ACI et ACC'!$H$20,'PV - ACI et ACC'!Y$132-$A160+1,'PV - ACI et ACC'!$H$19,'PV - ACI et ACC'!$S$79),0)</f>
        <v>-4650.6277061381315</v>
      </c>
      <c r="Z160" s="37">
        <f>IFERROR(IPMT('PV - ACI et ACC'!$H$20,'PV - ACI et ACC'!Z$132-$A160+1,'PV - ACI et ACC'!$H$19,'PV - ACI et ACC'!$S$79),0)</f>
        <v>-4145.9051635345822</v>
      </c>
      <c r="AA160" s="37">
        <f>IFERROR(IPMT('PV - ACI et ACC'!$H$20,'PV - ACI et ACC'!AA$132-$A160+1,'PV - ACI et ACC'!$H$19,'PV - ACI et ACC'!$S$79),0)</f>
        <v>-3620.9937192268917</v>
      </c>
      <c r="AB160" s="37">
        <f>IFERROR(IPMT('PV - ACI et ACC'!$H$20,'PV - ACI et ACC'!AB$132-$A160+1,'PV - ACI et ACC'!$H$19,'PV - ACI et ACC'!$S$79),0)</f>
        <v>-3075.0858171468935</v>
      </c>
      <c r="AC160" s="37">
        <f>IFERROR(IPMT('PV - ACI et ACC'!$H$20,'PV - ACI et ACC'!AC$132-$A160+1,'PV - ACI et ACC'!$H$19,'PV - ACI et ACC'!$S$79),0)</f>
        <v>-2507.3415989836949</v>
      </c>
      <c r="AD160" s="37">
        <f>IFERROR(IPMT('PV - ACI et ACC'!$H$20,'PV - ACI et ACC'!AD$132-$A160+1,'PV - ACI et ACC'!$H$19,'PV - ACI et ACC'!$S$79),0)</f>
        <v>-1916.8876120939685</v>
      </c>
      <c r="AE160" s="37">
        <f>IFERROR(IPMT('PV - ACI et ACC'!$H$20,'PV - ACI et ACC'!AE$132-$A160+1,'PV - ACI et ACC'!$H$19,'PV - ACI et ACC'!$S$79),0)</f>
        <v>-1302.8154657286532</v>
      </c>
      <c r="AF160"/>
      <c r="AG160"/>
    </row>
    <row r="161" spans="1:33" ht="15" hidden="1" outlineLevel="1">
      <c r="A161">
        <v>18</v>
      </c>
      <c r="B161" s="37"/>
      <c r="C161" s="37"/>
      <c r="D161" s="37"/>
      <c r="E161" s="37"/>
      <c r="F161" s="37"/>
      <c r="G161" s="37"/>
      <c r="H161" s="37"/>
      <c r="I161" s="37"/>
      <c r="J161" s="37"/>
      <c r="K161" s="37"/>
      <c r="L161" s="37"/>
      <c r="M161" s="37"/>
      <c r="N161" s="37"/>
      <c r="O161" s="37"/>
      <c r="P161" s="37"/>
      <c r="Q161" s="37"/>
      <c r="R161" s="37"/>
      <c r="S161" s="37">
        <f>IFERROR(IPMT('PV - ACI et ACC'!$H$20,'PV - ACI et ACC'!S$132-$A161+1,'PV - ACI et ACC'!$H$19,'PV - ACI et ACC'!$T$79),0)</f>
        <v>-7680</v>
      </c>
      <c r="T161" s="37">
        <f>IFERROR(IPMT('PV - ACI et ACC'!$H$20,'PV - ACI et ACC'!T$132-$A161+1,'PV - ACI et ACC'!$H$19,'PV - ACI et ACC'!$T$79),0)</f>
        <v>-7296.4523491509244</v>
      </c>
      <c r="U161" s="37">
        <f>IFERROR(IPMT('PV - ACI et ACC'!$H$20,'PV - ACI et ACC'!U$132-$A161+1,'PV - ACI et ACC'!$H$19,'PV - ACI et ACC'!$T$79),0)</f>
        <v>-6897.5627922678896</v>
      </c>
      <c r="V161" s="37">
        <f>IFERROR(IPMT('PV - ACI et ACC'!$H$20,'PV - ACI et ACC'!V$132-$A161+1,'PV - ACI et ACC'!$H$19,'PV - ACI et ACC'!$T$79),0)</f>
        <v>-6482.7176531095301</v>
      </c>
      <c r="W161" s="37">
        <f>IFERROR(IPMT('PV - ACI et ACC'!$H$20,'PV - ACI et ACC'!W$132-$A161+1,'PV - ACI et ACC'!$H$19,'PV - ACI et ACC'!$T$79),0)</f>
        <v>-6051.278708384837</v>
      </c>
      <c r="X161" s="37">
        <f>IFERROR(IPMT('PV - ACI et ACC'!$H$20,'PV - ACI et ACC'!X$132-$A161+1,'PV - ACI et ACC'!$H$19,'PV - ACI et ACC'!$T$79),0)</f>
        <v>-5602.5822058711556</v>
      </c>
      <c r="Y161" s="37">
        <f>IFERROR(IPMT('PV - ACI et ACC'!$H$20,'PV - ACI et ACC'!Y$132-$A161+1,'PV - ACI et ACC'!$H$19,'PV - ACI et ACC'!$T$79),0)</f>
        <v>-5135.9378432569283</v>
      </c>
      <c r="Z161" s="37">
        <f>IFERROR(IPMT('PV - ACI et ACC'!$H$20,'PV - ACI et ACC'!Z$132-$A161+1,'PV - ACI et ACC'!$H$19,'PV - ACI et ACC'!$T$79),0)</f>
        <v>-4650.6277061381315</v>
      </c>
      <c r="AA161" s="37">
        <f>IFERROR(IPMT('PV - ACI et ACC'!$H$20,'PV - ACI et ACC'!AA$132-$A161+1,'PV - ACI et ACC'!$H$19,'PV - ACI et ACC'!$T$79),0)</f>
        <v>-4145.9051635345822</v>
      </c>
      <c r="AB161" s="37">
        <f>IFERROR(IPMT('PV - ACI et ACC'!$H$20,'PV - ACI et ACC'!AB$132-$A161+1,'PV - ACI et ACC'!$H$19,'PV - ACI et ACC'!$T$79),0)</f>
        <v>-3620.9937192268917</v>
      </c>
      <c r="AC161" s="37">
        <f>IFERROR(IPMT('PV - ACI et ACC'!$H$20,'PV - ACI et ACC'!AC$132-$A161+1,'PV - ACI et ACC'!$H$19,'PV - ACI et ACC'!$T$79),0)</f>
        <v>-3075.0858171468935</v>
      </c>
      <c r="AD161" s="37">
        <f>IFERROR(IPMT('PV - ACI et ACC'!$H$20,'PV - ACI et ACC'!AD$132-$A161+1,'PV - ACI et ACC'!$H$19,'PV - ACI et ACC'!$T$79),0)</f>
        <v>-2507.3415989836949</v>
      </c>
      <c r="AE161" s="37">
        <f>IFERROR(IPMT('PV - ACI et ACC'!$H$20,'PV - ACI et ACC'!AE$132-$A161+1,'PV - ACI et ACC'!$H$19,'PV - ACI et ACC'!$T$79),0)</f>
        <v>-1916.8876120939685</v>
      </c>
      <c r="AF161"/>
      <c r="AG161"/>
    </row>
    <row r="162" spans="1:33" ht="15" hidden="1" outlineLevel="1">
      <c r="A162">
        <v>19</v>
      </c>
      <c r="B162" s="37"/>
      <c r="C162" s="37"/>
      <c r="D162" s="37"/>
      <c r="E162" s="37"/>
      <c r="F162" s="37"/>
      <c r="G162" s="37"/>
      <c r="H162" s="37"/>
      <c r="I162" s="37"/>
      <c r="J162" s="37"/>
      <c r="K162" s="37"/>
      <c r="L162" s="37"/>
      <c r="M162" s="37"/>
      <c r="N162" s="37"/>
      <c r="O162" s="37"/>
      <c r="P162" s="37"/>
      <c r="Q162" s="37"/>
      <c r="R162" s="37"/>
      <c r="S162" s="37"/>
      <c r="T162" s="37">
        <f>IFERROR(IPMT('PV - ACI et ACC'!$H$20,'PV - ACI et ACC'!T$132-$A162+1,'PV - ACI et ACC'!$H$19,'PV - ACI et ACC'!$U$79),0)</f>
        <v>-7680</v>
      </c>
      <c r="U162" s="37">
        <f>IFERROR(IPMT('PV - ACI et ACC'!$H$20,'PV - ACI et ACC'!U$132-$A162+1,'PV - ACI et ACC'!$H$19,'PV - ACI et ACC'!$U$79),0)</f>
        <v>-7296.4523491509244</v>
      </c>
      <c r="V162" s="37">
        <f>IFERROR(IPMT('PV - ACI et ACC'!$H$20,'PV - ACI et ACC'!V$132-$A162+1,'PV - ACI et ACC'!$H$19,'PV - ACI et ACC'!$U$79),0)</f>
        <v>-6897.5627922678896</v>
      </c>
      <c r="W162" s="37">
        <f>IFERROR(IPMT('PV - ACI et ACC'!$H$20,'PV - ACI et ACC'!W$132-$A162+1,'PV - ACI et ACC'!$H$19,'PV - ACI et ACC'!$U$79),0)</f>
        <v>-6482.7176531095301</v>
      </c>
      <c r="X162" s="37">
        <f>IFERROR(IPMT('PV - ACI et ACC'!$H$20,'PV - ACI et ACC'!X$132-$A162+1,'PV - ACI et ACC'!$H$19,'PV - ACI et ACC'!$U$79),0)</f>
        <v>-6051.278708384837</v>
      </c>
      <c r="Y162" s="37">
        <f>IFERROR(IPMT('PV - ACI et ACC'!$H$20,'PV - ACI et ACC'!Y$132-$A162+1,'PV - ACI et ACC'!$H$19,'PV - ACI et ACC'!$U$79),0)</f>
        <v>-5602.5822058711556</v>
      </c>
      <c r="Z162" s="37">
        <f>IFERROR(IPMT('PV - ACI et ACC'!$H$20,'PV - ACI et ACC'!Z$132-$A162+1,'PV - ACI et ACC'!$H$19,'PV - ACI et ACC'!$U$79),0)</f>
        <v>-5135.9378432569283</v>
      </c>
      <c r="AA162" s="37">
        <f>IFERROR(IPMT('PV - ACI et ACC'!$H$20,'PV - ACI et ACC'!AA$132-$A162+1,'PV - ACI et ACC'!$H$19,'PV - ACI et ACC'!$U$79),0)</f>
        <v>-4650.6277061381315</v>
      </c>
      <c r="AB162" s="37">
        <f>IFERROR(IPMT('PV - ACI et ACC'!$H$20,'PV - ACI et ACC'!AB$132-$A162+1,'PV - ACI et ACC'!$H$19,'PV - ACI et ACC'!$U$79),0)</f>
        <v>-4145.9051635345822</v>
      </c>
      <c r="AC162" s="37">
        <f>IFERROR(IPMT('PV - ACI et ACC'!$H$20,'PV - ACI et ACC'!AC$132-$A162+1,'PV - ACI et ACC'!$H$19,'PV - ACI et ACC'!$U$79),0)</f>
        <v>-3620.9937192268917</v>
      </c>
      <c r="AD162" s="37">
        <f>IFERROR(IPMT('PV - ACI et ACC'!$H$20,'PV - ACI et ACC'!AD$132-$A162+1,'PV - ACI et ACC'!$H$19,'PV - ACI et ACC'!$U$79),0)</f>
        <v>-3075.0858171468935</v>
      </c>
      <c r="AE162" s="37">
        <f>IFERROR(IPMT('PV - ACI et ACC'!$H$20,'PV - ACI et ACC'!AE$132-$A162+1,'PV - ACI et ACC'!$H$19,'PV - ACI et ACC'!$U$79),0)</f>
        <v>-2507.3415989836949</v>
      </c>
      <c r="AF162"/>
      <c r="AG162"/>
    </row>
    <row r="163" spans="1:33" ht="15" hidden="1" outlineLevel="1">
      <c r="A163">
        <v>20</v>
      </c>
      <c r="B163" s="37"/>
      <c r="C163" s="37"/>
      <c r="D163" s="37"/>
      <c r="E163" s="37"/>
      <c r="F163" s="37"/>
      <c r="G163" s="37"/>
      <c r="H163" s="37"/>
      <c r="I163" s="37"/>
      <c r="J163" s="37"/>
      <c r="K163" s="37"/>
      <c r="L163" s="37"/>
      <c r="M163" s="37"/>
      <c r="N163" s="37"/>
      <c r="O163" s="37"/>
      <c r="P163" s="37"/>
      <c r="Q163" s="37"/>
      <c r="R163" s="37"/>
      <c r="S163" s="37"/>
      <c r="T163" s="37"/>
      <c r="U163" s="37">
        <f>IFERROR(IPMT('PV - ACI et ACC'!$H$20,'PV - ACI et ACC'!U$132-$A163+1,'PV - ACI et ACC'!$H$19,'PV - ACI et ACC'!$V$79),0)</f>
        <v>-7680</v>
      </c>
      <c r="V163" s="37">
        <f>IFERROR(IPMT('PV - ACI et ACC'!$H$20,'PV - ACI et ACC'!V$132-$A163+1,'PV - ACI et ACC'!$H$19,'PV - ACI et ACC'!$V$79),0)</f>
        <v>-7296.4523491509244</v>
      </c>
      <c r="W163" s="37">
        <f>IFERROR(IPMT('PV - ACI et ACC'!$H$20,'PV - ACI et ACC'!W$132-$A163+1,'PV - ACI et ACC'!$H$19,'PV - ACI et ACC'!$V$79),0)</f>
        <v>-6897.5627922678896</v>
      </c>
      <c r="X163" s="37">
        <f>IFERROR(IPMT('PV - ACI et ACC'!$H$20,'PV - ACI et ACC'!X$132-$A163+1,'PV - ACI et ACC'!$H$19,'PV - ACI et ACC'!$V$79),0)</f>
        <v>-6482.7176531095301</v>
      </c>
      <c r="Y163" s="37">
        <f>IFERROR(IPMT('PV - ACI et ACC'!$H$20,'PV - ACI et ACC'!Y$132-$A163+1,'PV - ACI et ACC'!$H$19,'PV - ACI et ACC'!$V$79),0)</f>
        <v>-6051.278708384837</v>
      </c>
      <c r="Z163" s="37">
        <f>IFERROR(IPMT('PV - ACI et ACC'!$H$20,'PV - ACI et ACC'!Z$132-$A163+1,'PV - ACI et ACC'!$H$19,'PV - ACI et ACC'!$V$79),0)</f>
        <v>-5602.5822058711556</v>
      </c>
      <c r="AA163" s="37">
        <f>IFERROR(IPMT('PV - ACI et ACC'!$H$20,'PV - ACI et ACC'!AA$132-$A163+1,'PV - ACI et ACC'!$H$19,'PV - ACI et ACC'!$V$79),0)</f>
        <v>-5135.9378432569283</v>
      </c>
      <c r="AB163" s="37">
        <f>IFERROR(IPMT('PV - ACI et ACC'!$H$20,'PV - ACI et ACC'!AB$132-$A163+1,'PV - ACI et ACC'!$H$19,'PV - ACI et ACC'!$V$79),0)</f>
        <v>-4650.6277061381315</v>
      </c>
      <c r="AC163" s="37">
        <f>IFERROR(IPMT('PV - ACI et ACC'!$H$20,'PV - ACI et ACC'!AC$132-$A163+1,'PV - ACI et ACC'!$H$19,'PV - ACI et ACC'!$V$79),0)</f>
        <v>-4145.9051635345822</v>
      </c>
      <c r="AD163" s="37">
        <f>IFERROR(IPMT('PV - ACI et ACC'!$H$20,'PV - ACI et ACC'!AD$132-$A163+1,'PV - ACI et ACC'!$H$19,'PV - ACI et ACC'!$V$79),0)</f>
        <v>-3620.9937192268917</v>
      </c>
      <c r="AE163" s="37">
        <f>IFERROR(IPMT('PV - ACI et ACC'!$H$20,'PV - ACI et ACC'!AE$132-$A163+1,'PV - ACI et ACC'!$H$19,'PV - ACI et ACC'!$V$79),0)</f>
        <v>-3075.0858171468935</v>
      </c>
    </row>
    <row r="164" spans="1:33" ht="15" hidden="1" outlineLevel="1">
      <c r="A164">
        <v>21</v>
      </c>
      <c r="B164" s="37"/>
      <c r="C164" s="37"/>
      <c r="D164" s="37"/>
      <c r="E164" s="37"/>
      <c r="F164" s="37"/>
      <c r="G164" s="37"/>
      <c r="H164" s="37"/>
      <c r="I164" s="37"/>
      <c r="J164" s="37"/>
      <c r="K164" s="37"/>
      <c r="L164" s="37"/>
      <c r="M164" s="37"/>
      <c r="N164" s="37"/>
      <c r="O164" s="37"/>
      <c r="P164" s="37"/>
      <c r="Q164" s="37"/>
      <c r="R164" s="37"/>
      <c r="S164" s="37"/>
      <c r="T164" s="37"/>
      <c r="U164" s="37"/>
      <c r="V164" s="37">
        <f>IFERROR(IPMT('PV - ACI et ACC'!$H$20,'PV - ACI et ACC'!V$132-$A164+1,'PV - ACI et ACC'!$H$19,'PV - ACI et ACC'!$W$79),0)</f>
        <v>-7680</v>
      </c>
      <c r="W164" s="37">
        <f>IFERROR(IPMT('PV - ACI et ACC'!$H$20,'PV - ACI et ACC'!W$132-$A164+1,'PV - ACI et ACC'!$H$19,'PV - ACI et ACC'!$W$79),0)</f>
        <v>-7296.4523491509244</v>
      </c>
      <c r="X164" s="37">
        <f>IFERROR(IPMT('PV - ACI et ACC'!$H$20,'PV - ACI et ACC'!X$132-$A164+1,'PV - ACI et ACC'!$H$19,'PV - ACI et ACC'!$W$79),0)</f>
        <v>-6897.5627922678896</v>
      </c>
      <c r="Y164" s="37">
        <f>IFERROR(IPMT('PV - ACI et ACC'!$H$20,'PV - ACI et ACC'!Y$132-$A164+1,'PV - ACI et ACC'!$H$19,'PV - ACI et ACC'!$W$79),0)</f>
        <v>-6482.7176531095301</v>
      </c>
      <c r="Z164" s="37">
        <f>IFERROR(IPMT('PV - ACI et ACC'!$H$20,'PV - ACI et ACC'!Z$132-$A164+1,'PV - ACI et ACC'!$H$19,'PV - ACI et ACC'!$W$79),0)</f>
        <v>-6051.278708384837</v>
      </c>
      <c r="AA164" s="37">
        <f>IFERROR(IPMT('PV - ACI et ACC'!$H$20,'PV - ACI et ACC'!AA$132-$A164+1,'PV - ACI et ACC'!$H$19,'PV - ACI et ACC'!$W$79),0)</f>
        <v>-5602.5822058711556</v>
      </c>
      <c r="AB164" s="37">
        <f>IFERROR(IPMT('PV - ACI et ACC'!$H$20,'PV - ACI et ACC'!AB$132-$A164+1,'PV - ACI et ACC'!$H$19,'PV - ACI et ACC'!$W$79),0)</f>
        <v>-5135.9378432569283</v>
      </c>
      <c r="AC164" s="37">
        <f>IFERROR(IPMT('PV - ACI et ACC'!$H$20,'PV - ACI et ACC'!AC$132-$A164+1,'PV - ACI et ACC'!$H$19,'PV - ACI et ACC'!$W$79),0)</f>
        <v>-4650.6277061381315</v>
      </c>
      <c r="AD164" s="37">
        <f>IFERROR(IPMT('PV - ACI et ACC'!$H$20,'PV - ACI et ACC'!AD$132-$A164+1,'PV - ACI et ACC'!$H$19,'PV - ACI et ACC'!$W$79),0)</f>
        <v>-4145.9051635345822</v>
      </c>
      <c r="AE164" s="37">
        <f>IFERROR(IPMT('PV - ACI et ACC'!$H$20,'PV - ACI et ACC'!AE$132-$A164+1,'PV - ACI et ACC'!$H$19,'PV - ACI et ACC'!$W$79),0)</f>
        <v>-3620.9937192268917</v>
      </c>
    </row>
    <row r="165" spans="1:33" ht="15" hidden="1" outlineLevel="1">
      <c r="A165">
        <v>22</v>
      </c>
      <c r="B165" s="37"/>
      <c r="C165" s="37"/>
      <c r="D165" s="37"/>
      <c r="E165" s="37"/>
      <c r="F165" s="37"/>
      <c r="G165" s="37"/>
      <c r="H165" s="37"/>
      <c r="I165" s="37"/>
      <c r="J165" s="37"/>
      <c r="K165" s="37"/>
      <c r="L165" s="37"/>
      <c r="M165" s="37"/>
      <c r="N165" s="37"/>
      <c r="O165" s="37"/>
      <c r="P165" s="37"/>
      <c r="Q165" s="37"/>
      <c r="R165" s="37"/>
      <c r="S165" s="37"/>
      <c r="T165" s="37"/>
      <c r="U165" s="37"/>
      <c r="V165" s="37"/>
      <c r="W165" s="37">
        <f>IFERROR(IPMT('PV - ACI et ACC'!$H$20,'PV - ACI et ACC'!W$132-$A165+1,'PV - ACI et ACC'!$H$19,'PV - ACI et ACC'!$X$79),0)</f>
        <v>-7680</v>
      </c>
      <c r="X165" s="37">
        <f>IFERROR(IPMT('PV - ACI et ACC'!$H$20,'PV - ACI et ACC'!X$132-$A165+1,'PV - ACI et ACC'!$H$19,'PV - ACI et ACC'!$X$79),0)</f>
        <v>-7296.4523491509244</v>
      </c>
      <c r="Y165" s="37">
        <f>IFERROR(IPMT('PV - ACI et ACC'!$H$20,'PV - ACI et ACC'!Y$132-$A165+1,'PV - ACI et ACC'!$H$19,'PV - ACI et ACC'!$X$79),0)</f>
        <v>-6897.5627922678896</v>
      </c>
      <c r="Z165" s="37">
        <f>IFERROR(IPMT('PV - ACI et ACC'!$H$20,'PV - ACI et ACC'!Z$132-$A165+1,'PV - ACI et ACC'!$H$19,'PV - ACI et ACC'!$X$79),0)</f>
        <v>-6482.7176531095301</v>
      </c>
      <c r="AA165" s="37">
        <f>IFERROR(IPMT('PV - ACI et ACC'!$H$20,'PV - ACI et ACC'!AA$132-$A165+1,'PV - ACI et ACC'!$H$19,'PV - ACI et ACC'!$X$79),0)</f>
        <v>-6051.278708384837</v>
      </c>
      <c r="AB165" s="37">
        <f>IFERROR(IPMT('PV - ACI et ACC'!$H$20,'PV - ACI et ACC'!AB$132-$A165+1,'PV - ACI et ACC'!$H$19,'PV - ACI et ACC'!$X$79),0)</f>
        <v>-5602.5822058711556</v>
      </c>
      <c r="AC165" s="37">
        <f>IFERROR(IPMT('PV - ACI et ACC'!$H$20,'PV - ACI et ACC'!AC$132-$A165+1,'PV - ACI et ACC'!$H$19,'PV - ACI et ACC'!$X$79),0)</f>
        <v>-5135.9378432569283</v>
      </c>
      <c r="AD165" s="37">
        <f>IFERROR(IPMT('PV - ACI et ACC'!$H$20,'PV - ACI et ACC'!AD$132-$A165+1,'PV - ACI et ACC'!$H$19,'PV - ACI et ACC'!$X$79),0)</f>
        <v>-4650.6277061381315</v>
      </c>
      <c r="AE165" s="37">
        <f>IFERROR(IPMT('PV - ACI et ACC'!$H$20,'PV - ACI et ACC'!AE$132-$A165+1,'PV - ACI et ACC'!$H$19,'PV - ACI et ACC'!$X$79),0)</f>
        <v>-4145.9051635345822</v>
      </c>
    </row>
    <row r="166" spans="1:33" ht="15" hidden="1" outlineLevel="1">
      <c r="A166">
        <v>23</v>
      </c>
      <c r="B166" s="37"/>
      <c r="C166" s="37"/>
      <c r="D166" s="37"/>
      <c r="E166" s="37"/>
      <c r="F166" s="37"/>
      <c r="G166" s="37"/>
      <c r="H166" s="37"/>
      <c r="I166" s="37"/>
      <c r="J166" s="37"/>
      <c r="K166" s="37"/>
      <c r="L166" s="37"/>
      <c r="M166" s="37"/>
      <c r="N166" s="37"/>
      <c r="O166" s="37"/>
      <c r="P166" s="37"/>
      <c r="Q166" s="37"/>
      <c r="R166" s="37"/>
      <c r="S166" s="37"/>
      <c r="T166" s="37"/>
      <c r="U166" s="37"/>
      <c r="V166" s="37"/>
      <c r="W166" s="37"/>
      <c r="X166" s="37">
        <f>IFERROR(IPMT('PV - ACI et ACC'!$H$20,'PV - ACI et ACC'!X$132-$A166+1,'PV - ACI et ACC'!$H$19,'PV - ACI et ACC'!$Y$79),0)</f>
        <v>-7680</v>
      </c>
      <c r="Y166" s="37">
        <f>IFERROR(IPMT('PV - ACI et ACC'!$H$20,'PV - ACI et ACC'!Y$132-$A166+1,'PV - ACI et ACC'!$H$19,'PV - ACI et ACC'!$Y$79),0)</f>
        <v>-7296.4523491509244</v>
      </c>
      <c r="Z166" s="37">
        <f>IFERROR(IPMT('PV - ACI et ACC'!$H$20,'PV - ACI et ACC'!Z$132-$A166+1,'PV - ACI et ACC'!$H$19,'PV - ACI et ACC'!$Y$79),0)</f>
        <v>-6897.5627922678896</v>
      </c>
      <c r="AA166" s="37">
        <f>IFERROR(IPMT('PV - ACI et ACC'!$H$20,'PV - ACI et ACC'!AA$132-$A166+1,'PV - ACI et ACC'!$H$19,'PV - ACI et ACC'!$Y$79),0)</f>
        <v>-6482.7176531095301</v>
      </c>
      <c r="AB166" s="37">
        <f>IFERROR(IPMT('PV - ACI et ACC'!$H$20,'PV - ACI et ACC'!AB$132-$A166+1,'PV - ACI et ACC'!$H$19,'PV - ACI et ACC'!$Y$79),0)</f>
        <v>-6051.278708384837</v>
      </c>
      <c r="AC166" s="37">
        <f>IFERROR(IPMT('PV - ACI et ACC'!$H$20,'PV - ACI et ACC'!AC$132-$A166+1,'PV - ACI et ACC'!$H$19,'PV - ACI et ACC'!$Y$79),0)</f>
        <v>-5602.5822058711556</v>
      </c>
      <c r="AD166" s="37">
        <f>IFERROR(IPMT('PV - ACI et ACC'!$H$20,'PV - ACI et ACC'!AD$132-$A166+1,'PV - ACI et ACC'!$H$19,'PV - ACI et ACC'!$Y$79),0)</f>
        <v>-5135.9378432569283</v>
      </c>
      <c r="AE166" s="37">
        <f>IFERROR(IPMT('PV - ACI et ACC'!$H$20,'PV - ACI et ACC'!AE$132-$A166+1,'PV - ACI et ACC'!$H$19,'PV - ACI et ACC'!$Y$79),0)</f>
        <v>-4650.6277061381315</v>
      </c>
    </row>
    <row r="167" spans="1:33" ht="15" hidden="1" outlineLevel="1">
      <c r="A167">
        <v>24</v>
      </c>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f>IFERROR(IPMT('PV - ACI et ACC'!$H$20,'PV - ACI et ACC'!Y$132-$A167+1,'PV - ACI et ACC'!$H$19,'PV - ACI et ACC'!$Z$79),0)</f>
        <v>-7680</v>
      </c>
      <c r="Z167" s="37">
        <f>IFERROR(IPMT('PV - ACI et ACC'!$H$20,'PV - ACI et ACC'!Z$132-$A167+1,'PV - ACI et ACC'!$H$19,'PV - ACI et ACC'!$Z$79),0)</f>
        <v>-7296.4523491509244</v>
      </c>
      <c r="AA167" s="37">
        <f>IFERROR(IPMT('PV - ACI et ACC'!$H$20,'PV - ACI et ACC'!AA$132-$A167+1,'PV - ACI et ACC'!$H$19,'PV - ACI et ACC'!$Z$79),0)</f>
        <v>-6897.5627922678896</v>
      </c>
      <c r="AB167" s="37">
        <f>IFERROR(IPMT('PV - ACI et ACC'!$H$20,'PV - ACI et ACC'!AB$132-$A167+1,'PV - ACI et ACC'!$H$19,'PV - ACI et ACC'!$Z$79),0)</f>
        <v>-6482.7176531095301</v>
      </c>
      <c r="AC167" s="37">
        <f>IFERROR(IPMT('PV - ACI et ACC'!$H$20,'PV - ACI et ACC'!AC$132-$A167+1,'PV - ACI et ACC'!$H$19,'PV - ACI et ACC'!$Z$79),0)</f>
        <v>-6051.278708384837</v>
      </c>
      <c r="AD167" s="37">
        <f>IFERROR(IPMT('PV - ACI et ACC'!$H$20,'PV - ACI et ACC'!AD$132-$A167+1,'PV - ACI et ACC'!$H$19,'PV - ACI et ACC'!$Z$79),0)</f>
        <v>-5602.5822058711556</v>
      </c>
      <c r="AE167" s="37">
        <f>IFERROR(IPMT('PV - ACI et ACC'!$H$20,'PV - ACI et ACC'!AE$132-$A167+1,'PV - ACI et ACC'!$H$19,'PV - ACI et ACC'!$Z$79),0)</f>
        <v>-5135.9378432569283</v>
      </c>
    </row>
    <row r="168" spans="1:33" ht="15" hidden="1" outlineLevel="1">
      <c r="A168">
        <v>25</v>
      </c>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f>IFERROR(IPMT('PV - ACI et ACC'!$H$20,'PV - ACI et ACC'!Z$132-$A168+1,'PV - ACI et ACC'!$H$19,'PV - ACI et ACC'!$AA$79),0)</f>
        <v>-7680</v>
      </c>
      <c r="AA168" s="37">
        <f>IFERROR(IPMT('PV - ACI et ACC'!$H$20,'PV - ACI et ACC'!AA$132-$A168+1,'PV - ACI et ACC'!$H$19,'PV - ACI et ACC'!$AA$79),0)</f>
        <v>-7296.4523491509244</v>
      </c>
      <c r="AB168" s="37">
        <f>IFERROR(IPMT('PV - ACI et ACC'!$H$20,'PV - ACI et ACC'!AB$132-$A168+1,'PV - ACI et ACC'!$H$19,'PV - ACI et ACC'!$AA$79),0)</f>
        <v>-6897.5627922678896</v>
      </c>
      <c r="AC168" s="37">
        <f>IFERROR(IPMT('PV - ACI et ACC'!$H$20,'PV - ACI et ACC'!AC$132-$A168+1,'PV - ACI et ACC'!$H$19,'PV - ACI et ACC'!$AA$79),0)</f>
        <v>-6482.7176531095301</v>
      </c>
      <c r="AD168" s="37">
        <f>IFERROR(IPMT('PV - ACI et ACC'!$H$20,'PV - ACI et ACC'!AD$132-$A168+1,'PV - ACI et ACC'!$H$19,'PV - ACI et ACC'!$AA$79),0)</f>
        <v>-6051.278708384837</v>
      </c>
      <c r="AE168" s="37">
        <f>IFERROR(IPMT('PV - ACI et ACC'!$H$20,'PV - ACI et ACC'!AE$132-$A168+1,'PV - ACI et ACC'!$H$19,'PV - ACI et ACC'!$AA$79),0)</f>
        <v>-5602.5822058711556</v>
      </c>
    </row>
    <row r="169" spans="1:33" ht="15" hidden="1" outlineLevel="1">
      <c r="A169">
        <v>26</v>
      </c>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f>IFERROR(IPMT('PV - ACI et ACC'!$H$20,'PV - ACI et ACC'!AA$132-$A169+1,'PV - ACI et ACC'!$H$19,'PV - ACI et ACC'!$AB$79),0)</f>
        <v>-7680</v>
      </c>
      <c r="AB169" s="37">
        <f>IFERROR(IPMT('PV - ACI et ACC'!$H$20,'PV - ACI et ACC'!AB$132-$A169+1,'PV - ACI et ACC'!$H$19,'PV - ACI et ACC'!$AB$79),0)</f>
        <v>-7296.4523491509244</v>
      </c>
      <c r="AC169" s="37">
        <f>IFERROR(IPMT('PV - ACI et ACC'!$H$20,'PV - ACI et ACC'!AC$132-$A169+1,'PV - ACI et ACC'!$H$19,'PV - ACI et ACC'!$AB$79),0)</f>
        <v>-6897.5627922678896</v>
      </c>
      <c r="AD169" s="37">
        <f>IFERROR(IPMT('PV - ACI et ACC'!$H$20,'PV - ACI et ACC'!AD$132-$A169+1,'PV - ACI et ACC'!$H$19,'PV - ACI et ACC'!$AB$79),0)</f>
        <v>-6482.7176531095301</v>
      </c>
      <c r="AE169" s="37">
        <f>IFERROR(IPMT('PV - ACI et ACC'!$H$20,'PV - ACI et ACC'!AE$132-$A169+1,'PV - ACI et ACC'!$H$19,'PV - ACI et ACC'!$AB$79),0)</f>
        <v>-6051.278708384837</v>
      </c>
    </row>
    <row r="170" spans="1:33" ht="15" hidden="1" outlineLevel="1">
      <c r="A170">
        <v>27</v>
      </c>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f>IFERROR(IPMT('PV - ACI et ACC'!$H$20,'PV - ACI et ACC'!AB$132-$A170+1,'PV - ACI et ACC'!$H$19,'PV - ACI et ACC'!$AC$79),0)</f>
        <v>-7680</v>
      </c>
      <c r="AC170" s="37">
        <f>IFERROR(IPMT('PV - ACI et ACC'!$H$20,'PV - ACI et ACC'!AC$132-$A170+1,'PV - ACI et ACC'!$H$19,'PV - ACI et ACC'!$AC$79),0)</f>
        <v>-7296.4523491509244</v>
      </c>
      <c r="AD170" s="37">
        <f>IFERROR(IPMT('PV - ACI et ACC'!$H$20,'PV - ACI et ACC'!AD$132-$A170+1,'PV - ACI et ACC'!$H$19,'PV - ACI et ACC'!$AC$79),0)</f>
        <v>-6897.5627922678896</v>
      </c>
      <c r="AE170" s="37">
        <f>IFERROR(IPMT('PV - ACI et ACC'!$H$20,'PV - ACI et ACC'!AE$132-$A170+1,'PV - ACI et ACC'!$H$19,'PV - ACI et ACC'!$AC$79),0)</f>
        <v>-6482.7176531095301</v>
      </c>
    </row>
    <row r="171" spans="1:33" ht="15" hidden="1" outlineLevel="1">
      <c r="A171">
        <v>28</v>
      </c>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f>IFERROR(IPMT('PV - ACI et ACC'!$H$20,'PV - ACI et ACC'!AC$132-$A171+1,'PV - ACI et ACC'!$H$19,'PV - ACI et ACC'!$AD$79),0)</f>
        <v>-7680</v>
      </c>
      <c r="AD171" s="37">
        <f>IFERROR(IPMT('PV - ACI et ACC'!$H$20,'PV - ACI et ACC'!AD$132-$A171+1,'PV - ACI et ACC'!$H$19,'PV - ACI et ACC'!$AD$79),0)</f>
        <v>-7296.4523491509244</v>
      </c>
      <c r="AE171" s="37">
        <f>IFERROR(IPMT('PV - ACI et ACC'!$H$20,'PV - ACI et ACC'!AE$132-$A171+1,'PV - ACI et ACC'!$H$19,'PV - ACI et ACC'!$AD$79),0)</f>
        <v>-6897.5627922678896</v>
      </c>
    </row>
    <row r="172" spans="1:33" ht="15" hidden="1" outlineLevel="1">
      <c r="A172">
        <v>29</v>
      </c>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f>IFERROR(IPMT('PV - ACI et ACC'!$H$20,'PV - ACI et ACC'!AD$132-$A172+1,'PV - ACI et ACC'!$H$19,'PV - ACI et ACC'!$AE$79),0)</f>
        <v>-7680</v>
      </c>
      <c r="AE172" s="37">
        <f>IFERROR(IPMT('PV - ACI et ACC'!$H$20,'PV - ACI et ACC'!AE$132-$A172+1,'PV - ACI et ACC'!$H$19,'PV - ACI et ACC'!$AE$79),0)</f>
        <v>-7296.4523491509244</v>
      </c>
    </row>
    <row r="173" spans="1:33" ht="15" hidden="1" outlineLevel="1">
      <c r="A173">
        <v>30</v>
      </c>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f>IFERROR(IPMT('PV - ACI et ACC'!$H$20,'PV - ACI et ACC'!AE$132-$A173+1,'PV - ACI et ACC'!$H$19,'PV - ACI et ACC'!$AF$79),0)</f>
        <v>-7680</v>
      </c>
    </row>
    <row r="174" spans="1:33" hidden="1" outlineLevel="1">
      <c r="A174" s="3" t="s">
        <v>0</v>
      </c>
      <c r="B174" s="44">
        <f>SUM(B144:B173)</f>
        <v>-7680</v>
      </c>
      <c r="C174" s="44">
        <f t="shared" ref="C174:AE174" si="93">SUM(C144:C173)</f>
        <v>-14976.452349150924</v>
      </c>
      <c r="D174" s="44">
        <f t="shared" si="93"/>
        <v>-21874.015141418815</v>
      </c>
      <c r="E174" s="44">
        <f t="shared" si="93"/>
        <v>-28356.732794528343</v>
      </c>
      <c r="F174" s="44">
        <f t="shared" si="93"/>
        <v>-34408.011502913185</v>
      </c>
      <c r="G174" s="44">
        <f t="shared" si="93"/>
        <v>-40010.593708784334</v>
      </c>
      <c r="H174" s="44">
        <f t="shared" si="93"/>
        <v>-45146.53155204127</v>
      </c>
      <c r="I174" s="44">
        <f t="shared" si="93"/>
        <v>-49797.159258179396</v>
      </c>
      <c r="J174" s="44">
        <f t="shared" si="93"/>
        <v>-53943.064421713978</v>
      </c>
      <c r="K174" s="44">
        <f t="shared" si="93"/>
        <v>-57564.058140940877</v>
      </c>
      <c r="L174" s="44">
        <f t="shared" si="93"/>
        <v>-60639.14395808777</v>
      </c>
      <c r="M174" s="44">
        <f t="shared" si="93"/>
        <v>-63146.485557071464</v>
      </c>
      <c r="N174" s="44">
        <f t="shared" si="93"/>
        <v>-65063.373169165432</v>
      </c>
      <c r="O174" s="44">
        <f t="shared" si="93"/>
        <v>-66366.18863489409</v>
      </c>
      <c r="P174" s="44">
        <f t="shared" si="93"/>
        <v>-67030.369068402812</v>
      </c>
      <c r="Q174" s="44">
        <f t="shared" si="93"/>
        <v>-67030.369068402812</v>
      </c>
      <c r="R174" s="44">
        <f t="shared" si="93"/>
        <v>-67030.369068402812</v>
      </c>
      <c r="S174" s="44">
        <f t="shared" si="93"/>
        <v>-67030.369068402812</v>
      </c>
      <c r="T174" s="44">
        <f t="shared" si="93"/>
        <v>-67030.369068402812</v>
      </c>
      <c r="U174" s="44">
        <f t="shared" si="93"/>
        <v>-67030.369068402812</v>
      </c>
      <c r="V174" s="44">
        <f t="shared" si="93"/>
        <v>-67030.369068402812</v>
      </c>
      <c r="W174" s="44">
        <f t="shared" si="93"/>
        <v>-67030.369068402812</v>
      </c>
      <c r="X174" s="44">
        <f t="shared" si="93"/>
        <v>-67030.369068402812</v>
      </c>
      <c r="Y174" s="44">
        <f t="shared" si="93"/>
        <v>-67030.369068402812</v>
      </c>
      <c r="Z174" s="44">
        <f t="shared" si="93"/>
        <v>-67030.369068402812</v>
      </c>
      <c r="AA174" s="44">
        <f t="shared" si="93"/>
        <v>-67030.369068402812</v>
      </c>
      <c r="AB174" s="44">
        <f t="shared" si="93"/>
        <v>-67030.369068402812</v>
      </c>
      <c r="AC174" s="44">
        <f t="shared" si="93"/>
        <v>-67030.369068402812</v>
      </c>
      <c r="AD174" s="44">
        <f t="shared" si="93"/>
        <v>-67030.369068402812</v>
      </c>
      <c r="AE174" s="44">
        <f t="shared" si="93"/>
        <v>-67030.369068402812</v>
      </c>
    </row>
    <row r="175" spans="1:33" hidden="1" outlineLevel="1"/>
    <row r="176" spans="1:33" ht="15" hidden="1" outlineLevel="1">
      <c r="A176" s="2" t="s">
        <v>58</v>
      </c>
      <c r="B176">
        <f>B143</f>
        <v>1</v>
      </c>
      <c r="C176">
        <f t="shared" ref="C176:AE176" si="94">C143</f>
        <v>2</v>
      </c>
      <c r="D176">
        <f t="shared" si="94"/>
        <v>3</v>
      </c>
      <c r="E176">
        <f t="shared" si="94"/>
        <v>4</v>
      </c>
      <c r="F176">
        <f t="shared" si="94"/>
        <v>5</v>
      </c>
      <c r="G176">
        <f t="shared" si="94"/>
        <v>6</v>
      </c>
      <c r="H176">
        <f t="shared" si="94"/>
        <v>7</v>
      </c>
      <c r="I176">
        <f t="shared" si="94"/>
        <v>8</v>
      </c>
      <c r="J176">
        <f t="shared" si="94"/>
        <v>9</v>
      </c>
      <c r="K176">
        <f t="shared" si="94"/>
        <v>10</v>
      </c>
      <c r="L176">
        <f t="shared" si="94"/>
        <v>11</v>
      </c>
      <c r="M176">
        <f t="shared" si="94"/>
        <v>12</v>
      </c>
      <c r="N176">
        <f t="shared" si="94"/>
        <v>13</v>
      </c>
      <c r="O176">
        <f t="shared" si="94"/>
        <v>14</v>
      </c>
      <c r="P176">
        <f t="shared" si="94"/>
        <v>15</v>
      </c>
      <c r="Q176">
        <f t="shared" si="94"/>
        <v>16</v>
      </c>
      <c r="R176">
        <f t="shared" si="94"/>
        <v>17</v>
      </c>
      <c r="S176">
        <f t="shared" si="94"/>
        <v>18</v>
      </c>
      <c r="T176">
        <f t="shared" si="94"/>
        <v>19</v>
      </c>
      <c r="U176">
        <f t="shared" si="94"/>
        <v>20</v>
      </c>
      <c r="V176">
        <f t="shared" si="94"/>
        <v>21</v>
      </c>
      <c r="W176">
        <f t="shared" si="94"/>
        <v>22</v>
      </c>
      <c r="X176">
        <f t="shared" si="94"/>
        <v>23</v>
      </c>
      <c r="Y176">
        <f t="shared" si="94"/>
        <v>24</v>
      </c>
      <c r="Z176">
        <f t="shared" si="94"/>
        <v>25</v>
      </c>
      <c r="AA176">
        <f t="shared" si="94"/>
        <v>26</v>
      </c>
      <c r="AB176">
        <f t="shared" si="94"/>
        <v>27</v>
      </c>
      <c r="AC176">
        <f t="shared" si="94"/>
        <v>28</v>
      </c>
      <c r="AD176">
        <f t="shared" si="94"/>
        <v>29</v>
      </c>
      <c r="AE176">
        <f t="shared" si="94"/>
        <v>30</v>
      </c>
    </row>
    <row r="177" spans="1:31" ht="15" hidden="1" outlineLevel="1">
      <c r="A177">
        <v>1</v>
      </c>
      <c r="B177" s="37">
        <f>PPMT('PV - ACI et ACC'!$H$20,'PV - ACI et ACC'!B$132,'PV - ACI et ACC'!$H$19,'PV - ACI et ACC'!$C$79)</f>
        <v>-9588.691271226855</v>
      </c>
      <c r="C177" s="37">
        <f>PPMT('PV - ACI et ACC'!$H$20,'PV - ACI et ACC'!C$132,'PV - ACI et ACC'!$H$19,'PV - ACI et ACC'!$C$79)</f>
        <v>-9972.2389220759287</v>
      </c>
      <c r="D177" s="37">
        <f>PPMT('PV - ACI et ACC'!$H$20,'PV - ACI et ACC'!D$132,'PV - ACI et ACC'!$H$19,'PV - ACI et ACC'!$C$79)</f>
        <v>-10371.128478958964</v>
      </c>
      <c r="E177" s="37">
        <f>PPMT('PV - ACI et ACC'!$H$20,'PV - ACI et ACC'!E$132,'PV - ACI et ACC'!$H$19,'PV - ACI et ACC'!$C$79)</f>
        <v>-10785.973618117325</v>
      </c>
      <c r="F177" s="37">
        <f>PPMT('PV - ACI et ACC'!$H$20,'PV - ACI et ACC'!F$132,'PV - ACI et ACC'!$H$19,'PV - ACI et ACC'!$C$79)</f>
        <v>-11217.412562842015</v>
      </c>
      <c r="G177" s="37">
        <f>PPMT('PV - ACI et ACC'!$H$20,'PV - ACI et ACC'!G$132,'PV - ACI et ACC'!$H$19,'PV - ACI et ACC'!$C$79)</f>
        <v>-11666.109065355697</v>
      </c>
      <c r="H177" s="37">
        <f>PPMT('PV - ACI et ACC'!$H$20,'PV - ACI et ACC'!H$132,'PV - ACI et ACC'!$H$19,'PV - ACI et ACC'!$C$79)</f>
        <v>-12132.753427969925</v>
      </c>
      <c r="I177" s="37">
        <f>PPMT('PV - ACI et ACC'!$H$20,'PV - ACI et ACC'!I$132,'PV - ACI et ACC'!$H$19,'PV - ACI et ACC'!$C$79)</f>
        <v>-12618.06356508872</v>
      </c>
      <c r="J177" s="37">
        <f>PPMT('PV - ACI et ACC'!$H$20,'PV - ACI et ACC'!J$132,'PV - ACI et ACC'!$H$19,'PV - ACI et ACC'!$C$79)</f>
        <v>-13122.786107692271</v>
      </c>
      <c r="K177" s="37">
        <f>PPMT('PV - ACI et ACC'!$H$20,'PV - ACI et ACC'!K$132,'PV - ACI et ACC'!$H$19,'PV - ACI et ACC'!$C$79)</f>
        <v>-13647.697551999961</v>
      </c>
      <c r="L177" s="37">
        <f>PPMT('PV - ACI et ACC'!$H$20,'PV - ACI et ACC'!L$132,'PV - ACI et ACC'!$H$19,'PV - ACI et ACC'!$C$79)</f>
        <v>-14193.605454079961</v>
      </c>
      <c r="M177" s="37">
        <f>PPMT('PV - ACI et ACC'!$H$20,'PV - ACI et ACC'!M$132,'PV - ACI et ACC'!$H$19,'PV - ACI et ACC'!$C$79)</f>
        <v>-14761.349672243157</v>
      </c>
      <c r="N177" s="37">
        <f>PPMT('PV - ACI et ACC'!$H$20,'PV - ACI et ACC'!N$132,'PV - ACI et ACC'!$H$19,'PV - ACI et ACC'!$C$79)</f>
        <v>-15351.803659132886</v>
      </c>
      <c r="O177" s="37">
        <f>PPMT('PV - ACI et ACC'!$H$20,'PV - ACI et ACC'!O$132,'PV - ACI et ACC'!$H$19,'PV - ACI et ACC'!$C$79)</f>
        <v>-15965.875805498201</v>
      </c>
      <c r="P177" s="37">
        <f>PPMT('PV - ACI et ACC'!$H$20,'PV - ACI et ACC'!P$132,'PV - ACI et ACC'!$H$19,'PV - ACI et ACC'!$C$79)</f>
        <v>-16604.510837718128</v>
      </c>
      <c r="Q177"/>
      <c r="R177"/>
      <c r="S177"/>
      <c r="T177"/>
      <c r="U177"/>
      <c r="V177"/>
      <c r="W177"/>
      <c r="X177"/>
      <c r="Y177"/>
      <c r="Z177"/>
      <c r="AA177"/>
      <c r="AB177"/>
      <c r="AC177"/>
      <c r="AD177"/>
      <c r="AE177"/>
    </row>
    <row r="178" spans="1:31" ht="15" hidden="1" outlineLevel="1">
      <c r="A178">
        <v>2</v>
      </c>
      <c r="B178" s="37"/>
      <c r="C178" s="37">
        <f>IFERROR(PPMT('PV - ACI et ACC'!$H$20,'PV - ACI et ACC'!C$132-$A178+1,'PV - ACI et ACC'!$H$19,'PV - ACI et ACC'!$D$79),0)</f>
        <v>-9588.691271226855</v>
      </c>
      <c r="D178" s="37">
        <f>IFERROR(PPMT('PV - ACI et ACC'!$H$20,'PV - ACI et ACC'!D$132-$A178+1,'PV - ACI et ACC'!$H$19,'PV - ACI et ACC'!$D$79),0)</f>
        <v>-9972.2389220759287</v>
      </c>
      <c r="E178" s="37">
        <f>IFERROR(PPMT('PV - ACI et ACC'!$H$20,'PV - ACI et ACC'!E$132-$A178+1,'PV - ACI et ACC'!$H$19,'PV - ACI et ACC'!$D$79),0)</f>
        <v>-10371.128478958964</v>
      </c>
      <c r="F178" s="37">
        <f>IFERROR(PPMT('PV - ACI et ACC'!$H$20,'PV - ACI et ACC'!F$132-$A178+1,'PV - ACI et ACC'!$H$19,'PV - ACI et ACC'!$D$79),0)</f>
        <v>-10785.973618117325</v>
      </c>
      <c r="G178" s="37">
        <f>IFERROR(PPMT('PV - ACI et ACC'!$H$20,'PV - ACI et ACC'!G$132-$A178+1,'PV - ACI et ACC'!$H$19,'PV - ACI et ACC'!$D$79),0)</f>
        <v>-11217.412562842015</v>
      </c>
      <c r="H178" s="37">
        <f>IFERROR(PPMT('PV - ACI et ACC'!$H$20,'PV - ACI et ACC'!H$132-$A178+1,'PV - ACI et ACC'!$H$19,'PV - ACI et ACC'!$D$79),0)</f>
        <v>-11666.109065355697</v>
      </c>
      <c r="I178" s="37">
        <f>IFERROR(PPMT('PV - ACI et ACC'!$H$20,'PV - ACI et ACC'!I$132-$A178+1,'PV - ACI et ACC'!$H$19,'PV - ACI et ACC'!$D$79),0)</f>
        <v>-12132.753427969925</v>
      </c>
      <c r="J178" s="37">
        <f>IFERROR(PPMT('PV - ACI et ACC'!$H$20,'PV - ACI et ACC'!J$132-$A178+1,'PV - ACI et ACC'!$H$19,'PV - ACI et ACC'!$D$79),0)</f>
        <v>-12618.06356508872</v>
      </c>
      <c r="K178" s="37">
        <f>IFERROR(PPMT('PV - ACI et ACC'!$H$20,'PV - ACI et ACC'!K$132-$A178+1,'PV - ACI et ACC'!$H$19,'PV - ACI et ACC'!$D$79),0)</f>
        <v>-13122.786107692271</v>
      </c>
      <c r="L178" s="37">
        <f>IFERROR(PPMT('PV - ACI et ACC'!$H$20,'PV - ACI et ACC'!L$132-$A178+1,'PV - ACI et ACC'!$H$19,'PV - ACI et ACC'!$D$79),0)</f>
        <v>-13647.697551999961</v>
      </c>
      <c r="M178" s="37">
        <f>IFERROR(PPMT('PV - ACI et ACC'!$H$20,'PV - ACI et ACC'!M$132-$A178+1,'PV - ACI et ACC'!$H$19,'PV - ACI et ACC'!$D$79),0)</f>
        <v>-14193.605454079961</v>
      </c>
      <c r="N178" s="37">
        <f>IFERROR(PPMT('PV - ACI et ACC'!$H$20,'PV - ACI et ACC'!N$132-$A178+1,'PV - ACI et ACC'!$H$19,'PV - ACI et ACC'!$D$79),0)</f>
        <v>-14761.349672243157</v>
      </c>
      <c r="O178" s="37">
        <f>IFERROR(PPMT('PV - ACI et ACC'!$H$20,'PV - ACI et ACC'!O$132-$A178+1,'PV - ACI et ACC'!$H$19,'PV - ACI et ACC'!$D$79),0)</f>
        <v>-15351.803659132886</v>
      </c>
      <c r="P178" s="37">
        <f>IFERROR(PPMT('PV - ACI et ACC'!$H$20,'PV - ACI et ACC'!P$132-$A178+1,'PV - ACI et ACC'!$H$19,'PV - ACI et ACC'!$D$79),0)</f>
        <v>-15965.875805498201</v>
      </c>
      <c r="Q178" s="37">
        <f>IFERROR(PPMT('PV - ACI et ACC'!$H$20,'PV - ACI et ACC'!Q$132-$A178+1,'PV - ACI et ACC'!$H$19,'PV - ACI et ACC'!$D$79),0)</f>
        <v>-16604.510837718128</v>
      </c>
      <c r="R178" s="37">
        <f>IFERROR(PPMT('PV - ACI et ACC'!$H$20,'PV - ACI et ACC'!R$132-$A178+1,'PV - ACI et ACC'!$H$19,'PV - ACI et ACC'!$D$79),0)</f>
        <v>0</v>
      </c>
      <c r="S178" s="37">
        <f>IFERROR(PPMT('PV - ACI et ACC'!$H$20,'PV - ACI et ACC'!S$132-$A178+1,'PV - ACI et ACC'!$H$19,'PV - ACI et ACC'!$D$79),0)</f>
        <v>0</v>
      </c>
      <c r="T178" s="37">
        <f>IFERROR(PPMT('PV - ACI et ACC'!$H$20,'PV - ACI et ACC'!T$132-$A178+1,'PV - ACI et ACC'!$H$19,'PV - ACI et ACC'!$D$79),0)</f>
        <v>0</v>
      </c>
      <c r="U178" s="37">
        <f>IFERROR(PPMT('PV - ACI et ACC'!$H$20,'PV - ACI et ACC'!U$132-$A178+1,'PV - ACI et ACC'!$H$19,'PV - ACI et ACC'!$D$79),0)</f>
        <v>0</v>
      </c>
      <c r="V178" s="37">
        <f>IFERROR(PPMT('PV - ACI et ACC'!$H$20,'PV - ACI et ACC'!V$132-$A178+1,'PV - ACI et ACC'!$H$19,'PV - ACI et ACC'!$D$79),0)</f>
        <v>0</v>
      </c>
      <c r="W178" s="37">
        <f>IFERROR(PPMT('PV - ACI et ACC'!$H$20,'PV - ACI et ACC'!W$132-$A178+1,'PV - ACI et ACC'!$H$19,'PV - ACI et ACC'!$D$79),0)</f>
        <v>0</v>
      </c>
      <c r="X178" s="37">
        <f>IFERROR(PPMT('PV - ACI et ACC'!$H$20,'PV - ACI et ACC'!X$132-$A178+1,'PV - ACI et ACC'!$H$19,'PV - ACI et ACC'!$D$79),0)</f>
        <v>0</v>
      </c>
      <c r="Y178" s="37">
        <f>IFERROR(PPMT('PV - ACI et ACC'!$H$20,'PV - ACI et ACC'!Y$132-$A178+1,'PV - ACI et ACC'!$H$19,'PV - ACI et ACC'!$D$79),0)</f>
        <v>0</v>
      </c>
      <c r="Z178" s="37">
        <f>IFERROR(PPMT('PV - ACI et ACC'!$H$20,'PV - ACI et ACC'!Z$132-$A178+1,'PV - ACI et ACC'!$H$19,'PV - ACI et ACC'!$D$79),0)</f>
        <v>0</v>
      </c>
      <c r="AA178" s="37">
        <f>IFERROR(PPMT('PV - ACI et ACC'!$H$20,'PV - ACI et ACC'!AA$132-$A178+1,'PV - ACI et ACC'!$H$19,'PV - ACI et ACC'!$D$79),0)</f>
        <v>0</v>
      </c>
      <c r="AB178" s="37">
        <f>IFERROR(PPMT('PV - ACI et ACC'!$H$20,'PV - ACI et ACC'!AB$132-$A178+1,'PV - ACI et ACC'!$H$19,'PV - ACI et ACC'!$D$79),0)</f>
        <v>0</v>
      </c>
      <c r="AC178" s="37">
        <f>IFERROR(PPMT('PV - ACI et ACC'!$H$20,'PV - ACI et ACC'!AC$132-$A178+1,'PV - ACI et ACC'!$H$19,'PV - ACI et ACC'!$D$79),0)</f>
        <v>0</v>
      </c>
      <c r="AD178" s="37">
        <f>IFERROR(PPMT('PV - ACI et ACC'!$H$20,'PV - ACI et ACC'!AD$132-$A178+1,'PV - ACI et ACC'!$H$19,'PV - ACI et ACC'!$D$79),0)</f>
        <v>0</v>
      </c>
      <c r="AE178" s="37">
        <f>IFERROR(PPMT('PV - ACI et ACC'!$H$20,'PV - ACI et ACC'!AE$132-$A178+1,'PV - ACI et ACC'!$H$19,'PV - ACI et ACC'!$D$79),0)</f>
        <v>0</v>
      </c>
    </row>
    <row r="179" spans="1:31" ht="15" hidden="1" outlineLevel="1">
      <c r="A179">
        <v>3</v>
      </c>
      <c r="B179" s="37"/>
      <c r="C179" s="37"/>
      <c r="D179" s="37">
        <f>IFERROR(PPMT('PV - ACI et ACC'!$H$20,'PV - ACI et ACC'!D$132-$A179+1,'PV - ACI et ACC'!$H$19,'PV - ACI et ACC'!$E$79),0)</f>
        <v>-9588.691271226855</v>
      </c>
      <c r="E179" s="37">
        <f>IFERROR(PPMT('PV - ACI et ACC'!$H$20,'PV - ACI et ACC'!E$132-$A179+1,'PV - ACI et ACC'!$H$19,'PV - ACI et ACC'!$E$79),0)</f>
        <v>-9972.2389220759287</v>
      </c>
      <c r="F179" s="37">
        <f>IFERROR(PPMT('PV - ACI et ACC'!$H$20,'PV - ACI et ACC'!F$132-$A179+1,'PV - ACI et ACC'!$H$19,'PV - ACI et ACC'!$E$79),0)</f>
        <v>-10371.128478958964</v>
      </c>
      <c r="G179" s="37">
        <f>IFERROR(PPMT('PV - ACI et ACC'!$H$20,'PV - ACI et ACC'!G$132-$A179+1,'PV - ACI et ACC'!$H$19,'PV - ACI et ACC'!$E$79),0)</f>
        <v>-10785.973618117325</v>
      </c>
      <c r="H179" s="37">
        <f>IFERROR(PPMT('PV - ACI et ACC'!$H$20,'PV - ACI et ACC'!H$132-$A179+1,'PV - ACI et ACC'!$H$19,'PV - ACI et ACC'!$E$79),0)</f>
        <v>-11217.412562842015</v>
      </c>
      <c r="I179" s="37">
        <f>IFERROR(PPMT('PV - ACI et ACC'!$H$20,'PV - ACI et ACC'!I$132-$A179+1,'PV - ACI et ACC'!$H$19,'PV - ACI et ACC'!$E$79),0)</f>
        <v>-11666.109065355697</v>
      </c>
      <c r="J179" s="37">
        <f>IFERROR(PPMT('PV - ACI et ACC'!$H$20,'PV - ACI et ACC'!J$132-$A179+1,'PV - ACI et ACC'!$H$19,'PV - ACI et ACC'!$E$79),0)</f>
        <v>-12132.753427969925</v>
      </c>
      <c r="K179" s="37">
        <f>IFERROR(PPMT('PV - ACI et ACC'!$H$20,'PV - ACI et ACC'!K$132-$A179+1,'PV - ACI et ACC'!$H$19,'PV - ACI et ACC'!$E$79),0)</f>
        <v>-12618.06356508872</v>
      </c>
      <c r="L179" s="37">
        <f>IFERROR(PPMT('PV - ACI et ACC'!$H$20,'PV - ACI et ACC'!L$132-$A179+1,'PV - ACI et ACC'!$H$19,'PV - ACI et ACC'!$E$79),0)</f>
        <v>-13122.786107692271</v>
      </c>
      <c r="M179" s="37">
        <f>IFERROR(PPMT('PV - ACI et ACC'!$H$20,'PV - ACI et ACC'!M$132-$A179+1,'PV - ACI et ACC'!$H$19,'PV - ACI et ACC'!$E$79),0)</f>
        <v>-13647.697551999961</v>
      </c>
      <c r="N179" s="37">
        <f>IFERROR(PPMT('PV - ACI et ACC'!$H$20,'PV - ACI et ACC'!N$132-$A179+1,'PV - ACI et ACC'!$H$19,'PV - ACI et ACC'!$E$79),0)</f>
        <v>-14193.605454079961</v>
      </c>
      <c r="O179" s="37">
        <f>IFERROR(PPMT('PV - ACI et ACC'!$H$20,'PV - ACI et ACC'!O$132-$A179+1,'PV - ACI et ACC'!$H$19,'PV - ACI et ACC'!$E$79),0)</f>
        <v>-14761.349672243157</v>
      </c>
      <c r="P179" s="37">
        <f>IFERROR(PPMT('PV - ACI et ACC'!$H$20,'PV - ACI et ACC'!P$132-$A179+1,'PV - ACI et ACC'!$H$19,'PV - ACI et ACC'!$E$79),0)</f>
        <v>-15351.803659132886</v>
      </c>
      <c r="Q179" s="37">
        <f>IFERROR(PPMT('PV - ACI et ACC'!$H$20,'PV - ACI et ACC'!Q$132-$A179+1,'PV - ACI et ACC'!$H$19,'PV - ACI et ACC'!$E$79),0)</f>
        <v>-15965.875805498201</v>
      </c>
      <c r="R179" s="37">
        <f>IFERROR(PPMT('PV - ACI et ACC'!$H$20,'PV - ACI et ACC'!R$132-$A179+1,'PV - ACI et ACC'!$H$19,'PV - ACI et ACC'!$E$79),0)</f>
        <v>-16604.510837718128</v>
      </c>
      <c r="S179" s="37">
        <f>IFERROR(PPMT('PV - ACI et ACC'!$H$20,'PV - ACI et ACC'!S$132-$A179+1,'PV - ACI et ACC'!$H$19,'PV - ACI et ACC'!$E$79),0)</f>
        <v>0</v>
      </c>
      <c r="T179" s="37">
        <f>IFERROR(PPMT('PV - ACI et ACC'!$H$20,'PV - ACI et ACC'!T$132-$A179+1,'PV - ACI et ACC'!$H$19,'PV - ACI et ACC'!$E$79),0)</f>
        <v>0</v>
      </c>
      <c r="U179" s="37">
        <f>IFERROR(PPMT('PV - ACI et ACC'!$H$20,'PV - ACI et ACC'!U$132-$A179+1,'PV - ACI et ACC'!$H$19,'PV - ACI et ACC'!$E$79),0)</f>
        <v>0</v>
      </c>
      <c r="V179" s="37">
        <f>IFERROR(PPMT('PV - ACI et ACC'!$H$20,'PV - ACI et ACC'!V$132-$A179+1,'PV - ACI et ACC'!$H$19,'PV - ACI et ACC'!$E$79),0)</f>
        <v>0</v>
      </c>
      <c r="W179" s="37">
        <f>IFERROR(PPMT('PV - ACI et ACC'!$H$20,'PV - ACI et ACC'!W$132-$A179+1,'PV - ACI et ACC'!$H$19,'PV - ACI et ACC'!$E$79),0)</f>
        <v>0</v>
      </c>
      <c r="X179" s="37">
        <f>IFERROR(PPMT('PV - ACI et ACC'!$H$20,'PV - ACI et ACC'!X$132-$A179+1,'PV - ACI et ACC'!$H$19,'PV - ACI et ACC'!$E$79),0)</f>
        <v>0</v>
      </c>
      <c r="Y179" s="37">
        <f>IFERROR(PPMT('PV - ACI et ACC'!$H$20,'PV - ACI et ACC'!Y$132-$A179+1,'PV - ACI et ACC'!$H$19,'PV - ACI et ACC'!$E$79),0)</f>
        <v>0</v>
      </c>
      <c r="Z179" s="37">
        <f>IFERROR(PPMT('PV - ACI et ACC'!$H$20,'PV - ACI et ACC'!Z$132-$A179+1,'PV - ACI et ACC'!$H$19,'PV - ACI et ACC'!$E$79),0)</f>
        <v>0</v>
      </c>
      <c r="AA179" s="37">
        <f>IFERROR(PPMT('PV - ACI et ACC'!$H$20,'PV - ACI et ACC'!AA$132-$A179+1,'PV - ACI et ACC'!$H$19,'PV - ACI et ACC'!$E$79),0)</f>
        <v>0</v>
      </c>
      <c r="AB179" s="37">
        <f>IFERROR(PPMT('PV - ACI et ACC'!$H$20,'PV - ACI et ACC'!AB$132-$A179+1,'PV - ACI et ACC'!$H$19,'PV - ACI et ACC'!$E$79),0)</f>
        <v>0</v>
      </c>
      <c r="AC179" s="37">
        <f>IFERROR(PPMT('PV - ACI et ACC'!$H$20,'PV - ACI et ACC'!AC$132-$A179+1,'PV - ACI et ACC'!$H$19,'PV - ACI et ACC'!$E$79),0)</f>
        <v>0</v>
      </c>
      <c r="AD179" s="37">
        <f>IFERROR(PPMT('PV - ACI et ACC'!$H$20,'PV - ACI et ACC'!AD$132-$A179+1,'PV - ACI et ACC'!$H$19,'PV - ACI et ACC'!$E$79),0)</f>
        <v>0</v>
      </c>
      <c r="AE179" s="37">
        <f>IFERROR(PPMT('PV - ACI et ACC'!$H$20,'PV - ACI et ACC'!AE$132-$A179+1,'PV - ACI et ACC'!$H$19,'PV - ACI et ACC'!$E$79),0)</f>
        <v>0</v>
      </c>
    </row>
    <row r="180" spans="1:31" ht="15" hidden="1" outlineLevel="1">
      <c r="A180">
        <v>4</v>
      </c>
      <c r="B180" s="37"/>
      <c r="C180" s="37"/>
      <c r="D180" s="37"/>
      <c r="E180" s="37">
        <f>IFERROR(PPMT('PV - ACI et ACC'!$H$20,'PV - ACI et ACC'!E$132-$A180+1,'PV - ACI et ACC'!$H$19,'PV - ACI et ACC'!$F$79),0)</f>
        <v>-9588.691271226855</v>
      </c>
      <c r="F180" s="37">
        <f>IFERROR(PPMT('PV - ACI et ACC'!$H$20,'PV - ACI et ACC'!F$132-$A180+1,'PV - ACI et ACC'!$H$19,'PV - ACI et ACC'!$F$79),0)</f>
        <v>-9972.2389220759287</v>
      </c>
      <c r="G180" s="37">
        <f>IFERROR(PPMT('PV - ACI et ACC'!$H$20,'PV - ACI et ACC'!G$132-$A180+1,'PV - ACI et ACC'!$H$19,'PV - ACI et ACC'!$F$79),0)</f>
        <v>-10371.128478958964</v>
      </c>
      <c r="H180" s="37">
        <f>IFERROR(PPMT('PV - ACI et ACC'!$H$20,'PV - ACI et ACC'!H$132-$A180+1,'PV - ACI et ACC'!$H$19,'PV - ACI et ACC'!$F$79),0)</f>
        <v>-10785.973618117325</v>
      </c>
      <c r="I180" s="37">
        <f>IFERROR(PPMT('PV - ACI et ACC'!$H$20,'PV - ACI et ACC'!I$132-$A180+1,'PV - ACI et ACC'!$H$19,'PV - ACI et ACC'!$F$79),0)</f>
        <v>-11217.412562842015</v>
      </c>
      <c r="J180" s="37">
        <f>IFERROR(PPMT('PV - ACI et ACC'!$H$20,'PV - ACI et ACC'!J$132-$A180+1,'PV - ACI et ACC'!$H$19,'PV - ACI et ACC'!$F$79),0)</f>
        <v>-11666.109065355697</v>
      </c>
      <c r="K180" s="37">
        <f>IFERROR(PPMT('PV - ACI et ACC'!$H$20,'PV - ACI et ACC'!K$132-$A180+1,'PV - ACI et ACC'!$H$19,'PV - ACI et ACC'!$F$79),0)</f>
        <v>-12132.753427969925</v>
      </c>
      <c r="L180" s="37">
        <f>IFERROR(PPMT('PV - ACI et ACC'!$H$20,'PV - ACI et ACC'!L$132-$A180+1,'PV - ACI et ACC'!$H$19,'PV - ACI et ACC'!$F$79),0)</f>
        <v>-12618.06356508872</v>
      </c>
      <c r="M180" s="37">
        <f>IFERROR(PPMT('PV - ACI et ACC'!$H$20,'PV - ACI et ACC'!M$132-$A180+1,'PV - ACI et ACC'!$H$19,'PV - ACI et ACC'!$F$79),0)</f>
        <v>-13122.786107692271</v>
      </c>
      <c r="N180" s="37">
        <f>IFERROR(PPMT('PV - ACI et ACC'!$H$20,'PV - ACI et ACC'!N$132-$A180+1,'PV - ACI et ACC'!$H$19,'PV - ACI et ACC'!$F$79),0)</f>
        <v>-13647.697551999961</v>
      </c>
      <c r="O180" s="37">
        <f>IFERROR(PPMT('PV - ACI et ACC'!$H$20,'PV - ACI et ACC'!O$132-$A180+1,'PV - ACI et ACC'!$H$19,'PV - ACI et ACC'!$F$79),0)</f>
        <v>-14193.605454079961</v>
      </c>
      <c r="P180" s="37">
        <f>IFERROR(PPMT('PV - ACI et ACC'!$H$20,'PV - ACI et ACC'!P$132-$A180+1,'PV - ACI et ACC'!$H$19,'PV - ACI et ACC'!$F$79),0)</f>
        <v>-14761.349672243157</v>
      </c>
      <c r="Q180" s="37">
        <f>IFERROR(PPMT('PV - ACI et ACC'!$H$20,'PV - ACI et ACC'!Q$132-$A180+1,'PV - ACI et ACC'!$H$19,'PV - ACI et ACC'!$F$79),0)</f>
        <v>-15351.803659132886</v>
      </c>
      <c r="R180" s="37">
        <f>IFERROR(PPMT('PV - ACI et ACC'!$H$20,'PV - ACI et ACC'!R$132-$A180+1,'PV - ACI et ACC'!$H$19,'PV - ACI et ACC'!$F$79),0)</f>
        <v>-15965.875805498201</v>
      </c>
      <c r="S180" s="37">
        <f>IFERROR(PPMT('PV - ACI et ACC'!$H$20,'PV - ACI et ACC'!S$132-$A180+1,'PV - ACI et ACC'!$H$19,'PV - ACI et ACC'!$F$79),0)</f>
        <v>-16604.510837718128</v>
      </c>
      <c r="T180" s="37">
        <f>IFERROR(PPMT('PV - ACI et ACC'!$H$20,'PV - ACI et ACC'!T$132-$A180+1,'PV - ACI et ACC'!$H$19,'PV - ACI et ACC'!$F$79),0)</f>
        <v>0</v>
      </c>
      <c r="U180" s="37">
        <f>IFERROR(PPMT('PV - ACI et ACC'!$H$20,'PV - ACI et ACC'!U$132-$A180+1,'PV - ACI et ACC'!$H$19,'PV - ACI et ACC'!$F$79),0)</f>
        <v>0</v>
      </c>
      <c r="V180" s="37">
        <f>IFERROR(PPMT('PV - ACI et ACC'!$H$20,'PV - ACI et ACC'!V$132-$A180+1,'PV - ACI et ACC'!$H$19,'PV - ACI et ACC'!$F$79),0)</f>
        <v>0</v>
      </c>
      <c r="W180" s="37">
        <f>IFERROR(PPMT('PV - ACI et ACC'!$H$20,'PV - ACI et ACC'!W$132-$A180+1,'PV - ACI et ACC'!$H$19,'PV - ACI et ACC'!$F$79),0)</f>
        <v>0</v>
      </c>
      <c r="X180" s="37">
        <f>IFERROR(PPMT('PV - ACI et ACC'!$H$20,'PV - ACI et ACC'!X$132-$A180+1,'PV - ACI et ACC'!$H$19,'PV - ACI et ACC'!$F$79),0)</f>
        <v>0</v>
      </c>
      <c r="Y180" s="37">
        <f>IFERROR(PPMT('PV - ACI et ACC'!$H$20,'PV - ACI et ACC'!Y$132-$A180+1,'PV - ACI et ACC'!$H$19,'PV - ACI et ACC'!$F$79),0)</f>
        <v>0</v>
      </c>
      <c r="Z180" s="37">
        <f>IFERROR(PPMT('PV - ACI et ACC'!$H$20,'PV - ACI et ACC'!Z$132-$A180+1,'PV - ACI et ACC'!$H$19,'PV - ACI et ACC'!$F$79),0)</f>
        <v>0</v>
      </c>
      <c r="AA180" s="37">
        <f>IFERROR(PPMT('PV - ACI et ACC'!$H$20,'PV - ACI et ACC'!AA$132-$A180+1,'PV - ACI et ACC'!$H$19,'PV - ACI et ACC'!$F$79),0)</f>
        <v>0</v>
      </c>
      <c r="AB180" s="37">
        <f>IFERROR(PPMT('PV - ACI et ACC'!$H$20,'PV - ACI et ACC'!AB$132-$A180+1,'PV - ACI et ACC'!$H$19,'PV - ACI et ACC'!$F$79),0)</f>
        <v>0</v>
      </c>
      <c r="AC180" s="37">
        <f>IFERROR(PPMT('PV - ACI et ACC'!$H$20,'PV - ACI et ACC'!AC$132-$A180+1,'PV - ACI et ACC'!$H$19,'PV - ACI et ACC'!$F$79),0)</f>
        <v>0</v>
      </c>
      <c r="AD180" s="37">
        <f>IFERROR(PPMT('PV - ACI et ACC'!$H$20,'PV - ACI et ACC'!AD$132-$A180+1,'PV - ACI et ACC'!$H$19,'PV - ACI et ACC'!$F$79),0)</f>
        <v>0</v>
      </c>
      <c r="AE180" s="37">
        <f>IFERROR(PPMT('PV - ACI et ACC'!$H$20,'PV - ACI et ACC'!AE$132-$A180+1,'PV - ACI et ACC'!$H$19,'PV - ACI et ACC'!$F$79),0)</f>
        <v>0</v>
      </c>
    </row>
    <row r="181" spans="1:31" ht="15" hidden="1" outlineLevel="1">
      <c r="A181">
        <v>5</v>
      </c>
      <c r="B181" s="37"/>
      <c r="C181" s="37"/>
      <c r="D181" s="37"/>
      <c r="E181" s="37"/>
      <c r="F181" s="37">
        <f>IFERROR(PPMT('PV - ACI et ACC'!$H$20,'PV - ACI et ACC'!F$132-$A181+1,'PV - ACI et ACC'!$H$19,'PV - ACI et ACC'!$G$79),0)</f>
        <v>-9588.691271226855</v>
      </c>
      <c r="G181" s="37">
        <f>IFERROR(PPMT('PV - ACI et ACC'!$H$20,'PV - ACI et ACC'!G$132-$A181+1,'PV - ACI et ACC'!$H$19,'PV - ACI et ACC'!$G$79),0)</f>
        <v>-9972.2389220759287</v>
      </c>
      <c r="H181" s="37">
        <f>IFERROR(PPMT('PV - ACI et ACC'!$H$20,'PV - ACI et ACC'!H$132-$A181+1,'PV - ACI et ACC'!$H$19,'PV - ACI et ACC'!$G$79),0)</f>
        <v>-10371.128478958964</v>
      </c>
      <c r="I181" s="37">
        <f>IFERROR(PPMT('PV - ACI et ACC'!$H$20,'PV - ACI et ACC'!I$132-$A181+1,'PV - ACI et ACC'!$H$19,'PV - ACI et ACC'!$G$79),0)</f>
        <v>-10785.973618117325</v>
      </c>
      <c r="J181" s="37">
        <f>IFERROR(PPMT('PV - ACI et ACC'!$H$20,'PV - ACI et ACC'!J$132-$A181+1,'PV - ACI et ACC'!$H$19,'PV - ACI et ACC'!$G$79),0)</f>
        <v>-11217.412562842015</v>
      </c>
      <c r="K181" s="37">
        <f>IFERROR(PPMT('PV - ACI et ACC'!$H$20,'PV - ACI et ACC'!K$132-$A181+1,'PV - ACI et ACC'!$H$19,'PV - ACI et ACC'!$G$79),0)</f>
        <v>-11666.109065355697</v>
      </c>
      <c r="L181" s="37">
        <f>IFERROR(PPMT('PV - ACI et ACC'!$H$20,'PV - ACI et ACC'!L$132-$A181+1,'PV - ACI et ACC'!$H$19,'PV - ACI et ACC'!$G$79),0)</f>
        <v>-12132.753427969925</v>
      </c>
      <c r="M181" s="37">
        <f>IFERROR(PPMT('PV - ACI et ACC'!$H$20,'PV - ACI et ACC'!M$132-$A181+1,'PV - ACI et ACC'!$H$19,'PV - ACI et ACC'!$G$79),0)</f>
        <v>-12618.06356508872</v>
      </c>
      <c r="N181" s="37">
        <f>IFERROR(PPMT('PV - ACI et ACC'!$H$20,'PV - ACI et ACC'!N$132-$A181+1,'PV - ACI et ACC'!$H$19,'PV - ACI et ACC'!$G$79),0)</f>
        <v>-13122.786107692271</v>
      </c>
      <c r="O181" s="37">
        <f>IFERROR(PPMT('PV - ACI et ACC'!$H$20,'PV - ACI et ACC'!O$132-$A181+1,'PV - ACI et ACC'!$H$19,'PV - ACI et ACC'!$G$79),0)</f>
        <v>-13647.697551999961</v>
      </c>
      <c r="P181" s="37">
        <f>IFERROR(PPMT('PV - ACI et ACC'!$H$20,'PV - ACI et ACC'!P$132-$A181+1,'PV - ACI et ACC'!$H$19,'PV - ACI et ACC'!$G$79),0)</f>
        <v>-14193.605454079961</v>
      </c>
      <c r="Q181" s="37">
        <f>IFERROR(PPMT('PV - ACI et ACC'!$H$20,'PV - ACI et ACC'!Q$132-$A181+1,'PV - ACI et ACC'!$H$19,'PV - ACI et ACC'!$G$79),0)</f>
        <v>-14761.349672243157</v>
      </c>
      <c r="R181" s="37">
        <f>IFERROR(PPMT('PV - ACI et ACC'!$H$20,'PV - ACI et ACC'!R$132-$A181+1,'PV - ACI et ACC'!$H$19,'PV - ACI et ACC'!$G$79),0)</f>
        <v>-15351.803659132886</v>
      </c>
      <c r="S181" s="37">
        <f>IFERROR(PPMT('PV - ACI et ACC'!$H$20,'PV - ACI et ACC'!S$132-$A181+1,'PV - ACI et ACC'!$H$19,'PV - ACI et ACC'!$G$79),0)</f>
        <v>-15965.875805498201</v>
      </c>
      <c r="T181" s="37">
        <f>IFERROR(PPMT('PV - ACI et ACC'!$H$20,'PV - ACI et ACC'!T$132-$A181+1,'PV - ACI et ACC'!$H$19,'PV - ACI et ACC'!$G$79),0)</f>
        <v>-16604.510837718128</v>
      </c>
      <c r="U181" s="37">
        <f>IFERROR(PPMT('PV - ACI et ACC'!$H$20,'PV - ACI et ACC'!U$132-$A181+1,'PV - ACI et ACC'!$H$19,'PV - ACI et ACC'!$G$79),0)</f>
        <v>0</v>
      </c>
      <c r="V181" s="37">
        <f>IFERROR(PPMT('PV - ACI et ACC'!$H$20,'PV - ACI et ACC'!V$132-$A181+1,'PV - ACI et ACC'!$H$19,'PV - ACI et ACC'!$G$79),0)</f>
        <v>0</v>
      </c>
      <c r="W181" s="37">
        <f>IFERROR(PPMT('PV - ACI et ACC'!$H$20,'PV - ACI et ACC'!W$132-$A181+1,'PV - ACI et ACC'!$H$19,'PV - ACI et ACC'!$G$79),0)</f>
        <v>0</v>
      </c>
      <c r="X181" s="37">
        <f>IFERROR(PPMT('PV - ACI et ACC'!$H$20,'PV - ACI et ACC'!X$132-$A181+1,'PV - ACI et ACC'!$H$19,'PV - ACI et ACC'!$G$79),0)</f>
        <v>0</v>
      </c>
      <c r="Y181" s="37">
        <f>IFERROR(PPMT('PV - ACI et ACC'!$H$20,'PV - ACI et ACC'!Y$132-$A181+1,'PV - ACI et ACC'!$H$19,'PV - ACI et ACC'!$G$79),0)</f>
        <v>0</v>
      </c>
      <c r="Z181" s="37">
        <f>IFERROR(PPMT('PV - ACI et ACC'!$H$20,'PV - ACI et ACC'!Z$132-$A181+1,'PV - ACI et ACC'!$H$19,'PV - ACI et ACC'!$G$79),0)</f>
        <v>0</v>
      </c>
      <c r="AA181" s="37">
        <f>IFERROR(PPMT('PV - ACI et ACC'!$H$20,'PV - ACI et ACC'!AA$132-$A181+1,'PV - ACI et ACC'!$H$19,'PV - ACI et ACC'!$G$79),0)</f>
        <v>0</v>
      </c>
      <c r="AB181" s="37">
        <f>IFERROR(PPMT('PV - ACI et ACC'!$H$20,'PV - ACI et ACC'!AB$132-$A181+1,'PV - ACI et ACC'!$H$19,'PV - ACI et ACC'!$G$79),0)</f>
        <v>0</v>
      </c>
      <c r="AC181" s="37">
        <f>IFERROR(PPMT('PV - ACI et ACC'!$H$20,'PV - ACI et ACC'!AC$132-$A181+1,'PV - ACI et ACC'!$H$19,'PV - ACI et ACC'!$G$79),0)</f>
        <v>0</v>
      </c>
      <c r="AD181" s="37">
        <f>IFERROR(PPMT('PV - ACI et ACC'!$H$20,'PV - ACI et ACC'!AD$132-$A181+1,'PV - ACI et ACC'!$H$19,'PV - ACI et ACC'!$G$79),0)</f>
        <v>0</v>
      </c>
      <c r="AE181" s="37">
        <f>IFERROR(PPMT('PV - ACI et ACC'!$H$20,'PV - ACI et ACC'!AE$132-$A181+1,'PV - ACI et ACC'!$H$19,'PV - ACI et ACC'!$G$79),0)</f>
        <v>0</v>
      </c>
    </row>
    <row r="182" spans="1:31" ht="15" hidden="1" outlineLevel="1">
      <c r="A182">
        <v>6</v>
      </c>
      <c r="B182" s="37"/>
      <c r="C182" s="37"/>
      <c r="D182" s="37"/>
      <c r="E182" s="37"/>
      <c r="F182" s="37"/>
      <c r="G182" s="37">
        <f>IFERROR(PPMT('PV - ACI et ACC'!$H$20,'PV - ACI et ACC'!G$132-$A182+1,'PV - ACI et ACC'!$H$19,'PV - ACI et ACC'!$H$79),0)</f>
        <v>-9588.691271226855</v>
      </c>
      <c r="H182" s="37">
        <f>IFERROR(PPMT('PV - ACI et ACC'!$H$20,'PV - ACI et ACC'!H$132-$A182+1,'PV - ACI et ACC'!$H$19,'PV - ACI et ACC'!$H$79),0)</f>
        <v>-9972.2389220759287</v>
      </c>
      <c r="I182" s="37">
        <f>IFERROR(PPMT('PV - ACI et ACC'!$H$20,'PV - ACI et ACC'!I$132-$A182+1,'PV - ACI et ACC'!$H$19,'PV - ACI et ACC'!$H$79),0)</f>
        <v>-10371.128478958964</v>
      </c>
      <c r="J182" s="37">
        <f>IFERROR(PPMT('PV - ACI et ACC'!$H$20,'PV - ACI et ACC'!J$132-$A182+1,'PV - ACI et ACC'!$H$19,'PV - ACI et ACC'!$H$79),0)</f>
        <v>-10785.973618117325</v>
      </c>
      <c r="K182" s="37">
        <f>IFERROR(PPMT('PV - ACI et ACC'!$H$20,'PV - ACI et ACC'!K$132-$A182+1,'PV - ACI et ACC'!$H$19,'PV - ACI et ACC'!$H$79),0)</f>
        <v>-11217.412562842015</v>
      </c>
      <c r="L182" s="37">
        <f>IFERROR(PPMT('PV - ACI et ACC'!$H$20,'PV - ACI et ACC'!L$132-$A182+1,'PV - ACI et ACC'!$H$19,'PV - ACI et ACC'!$H$79),0)</f>
        <v>-11666.109065355697</v>
      </c>
      <c r="M182" s="37">
        <f>IFERROR(PPMT('PV - ACI et ACC'!$H$20,'PV - ACI et ACC'!M$132-$A182+1,'PV - ACI et ACC'!$H$19,'PV - ACI et ACC'!$H$79),0)</f>
        <v>-12132.753427969925</v>
      </c>
      <c r="N182" s="37">
        <f>IFERROR(PPMT('PV - ACI et ACC'!$H$20,'PV - ACI et ACC'!N$132-$A182+1,'PV - ACI et ACC'!$H$19,'PV - ACI et ACC'!$H$79),0)</f>
        <v>-12618.06356508872</v>
      </c>
      <c r="O182" s="37">
        <f>IFERROR(PPMT('PV - ACI et ACC'!$H$20,'PV - ACI et ACC'!O$132-$A182+1,'PV - ACI et ACC'!$H$19,'PV - ACI et ACC'!$H$79),0)</f>
        <v>-13122.786107692271</v>
      </c>
      <c r="P182" s="37">
        <f>IFERROR(PPMT('PV - ACI et ACC'!$H$20,'PV - ACI et ACC'!P$132-$A182+1,'PV - ACI et ACC'!$H$19,'PV - ACI et ACC'!$H$79),0)</f>
        <v>-13647.697551999961</v>
      </c>
      <c r="Q182" s="37">
        <f>IFERROR(PPMT('PV - ACI et ACC'!$H$20,'PV - ACI et ACC'!Q$132-$A182+1,'PV - ACI et ACC'!$H$19,'PV - ACI et ACC'!$H$79),0)</f>
        <v>-14193.605454079961</v>
      </c>
      <c r="R182" s="37">
        <f>IFERROR(PPMT('PV - ACI et ACC'!$H$20,'PV - ACI et ACC'!R$132-$A182+1,'PV - ACI et ACC'!$H$19,'PV - ACI et ACC'!$H$79),0)</f>
        <v>-14761.349672243157</v>
      </c>
      <c r="S182" s="37">
        <f>IFERROR(PPMT('PV - ACI et ACC'!$H$20,'PV - ACI et ACC'!S$132-$A182+1,'PV - ACI et ACC'!$H$19,'PV - ACI et ACC'!$H$79),0)</f>
        <v>-15351.803659132886</v>
      </c>
      <c r="T182" s="37">
        <f>IFERROR(PPMT('PV - ACI et ACC'!$H$20,'PV - ACI et ACC'!T$132-$A182+1,'PV - ACI et ACC'!$H$19,'PV - ACI et ACC'!$H$79),0)</f>
        <v>-15965.875805498201</v>
      </c>
      <c r="U182" s="37">
        <f>IFERROR(PPMT('PV - ACI et ACC'!$H$20,'PV - ACI et ACC'!U$132-$A182+1,'PV - ACI et ACC'!$H$19,'PV - ACI et ACC'!$H$79),0)</f>
        <v>-16604.510837718128</v>
      </c>
      <c r="V182" s="37">
        <f>IFERROR(PPMT('PV - ACI et ACC'!$H$20,'PV - ACI et ACC'!V$132-$A182+1,'PV - ACI et ACC'!$H$19,'PV - ACI et ACC'!$H$79),0)</f>
        <v>0</v>
      </c>
      <c r="W182" s="37">
        <f>IFERROR(PPMT('PV - ACI et ACC'!$H$20,'PV - ACI et ACC'!W$132-$A182+1,'PV - ACI et ACC'!$H$19,'PV - ACI et ACC'!$H$79),0)</f>
        <v>0</v>
      </c>
      <c r="X182" s="37">
        <f>IFERROR(PPMT('PV - ACI et ACC'!$H$20,'PV - ACI et ACC'!X$132-$A182+1,'PV - ACI et ACC'!$H$19,'PV - ACI et ACC'!$H$79),0)</f>
        <v>0</v>
      </c>
      <c r="Y182" s="37">
        <f>IFERROR(PPMT('PV - ACI et ACC'!$H$20,'PV - ACI et ACC'!Y$132-$A182+1,'PV - ACI et ACC'!$H$19,'PV - ACI et ACC'!$H$79),0)</f>
        <v>0</v>
      </c>
      <c r="Z182" s="37">
        <f>IFERROR(PPMT('PV - ACI et ACC'!$H$20,'PV - ACI et ACC'!Z$132-$A182+1,'PV - ACI et ACC'!$H$19,'PV - ACI et ACC'!$H$79),0)</f>
        <v>0</v>
      </c>
      <c r="AA182" s="37">
        <f>IFERROR(PPMT('PV - ACI et ACC'!$H$20,'PV - ACI et ACC'!AA$132-$A182+1,'PV - ACI et ACC'!$H$19,'PV - ACI et ACC'!$H$79),0)</f>
        <v>0</v>
      </c>
      <c r="AB182" s="37">
        <f>IFERROR(PPMT('PV - ACI et ACC'!$H$20,'PV - ACI et ACC'!AB$132-$A182+1,'PV - ACI et ACC'!$H$19,'PV - ACI et ACC'!$H$79),0)</f>
        <v>0</v>
      </c>
      <c r="AC182" s="37">
        <f>IFERROR(PPMT('PV - ACI et ACC'!$H$20,'PV - ACI et ACC'!AC$132-$A182+1,'PV - ACI et ACC'!$H$19,'PV - ACI et ACC'!$H$79),0)</f>
        <v>0</v>
      </c>
      <c r="AD182" s="37">
        <f>IFERROR(PPMT('PV - ACI et ACC'!$H$20,'PV - ACI et ACC'!AD$132-$A182+1,'PV - ACI et ACC'!$H$19,'PV - ACI et ACC'!$H$79),0)</f>
        <v>0</v>
      </c>
      <c r="AE182" s="37">
        <f>IFERROR(PPMT('PV - ACI et ACC'!$H$20,'PV - ACI et ACC'!AE$132-$A182+1,'PV - ACI et ACC'!$H$19,'PV - ACI et ACC'!$H$79),0)</f>
        <v>0</v>
      </c>
    </row>
    <row r="183" spans="1:31" ht="15" hidden="1" outlineLevel="1">
      <c r="A183">
        <v>7</v>
      </c>
      <c r="B183" s="37"/>
      <c r="C183" s="37"/>
      <c r="D183" s="37"/>
      <c r="E183" s="37"/>
      <c r="F183" s="37"/>
      <c r="G183" s="37"/>
      <c r="H183" s="37">
        <f>IFERROR(PPMT('PV - ACI et ACC'!$H$20,'PV - ACI et ACC'!H$132-$A183+1,'PV - ACI et ACC'!$H$19,'PV - ACI et ACC'!$I$79),0)</f>
        <v>-9588.691271226855</v>
      </c>
      <c r="I183" s="37">
        <f>IFERROR(PPMT('PV - ACI et ACC'!$H$20,'PV - ACI et ACC'!I$132-$A183+1,'PV - ACI et ACC'!$H$19,'PV - ACI et ACC'!$I$79),0)</f>
        <v>-9972.2389220759287</v>
      </c>
      <c r="J183" s="37">
        <f>IFERROR(PPMT('PV - ACI et ACC'!$H$20,'PV - ACI et ACC'!J$132-$A183+1,'PV - ACI et ACC'!$H$19,'PV - ACI et ACC'!$I$79),0)</f>
        <v>-10371.128478958964</v>
      </c>
      <c r="K183" s="37">
        <f>IFERROR(PPMT('PV - ACI et ACC'!$H$20,'PV - ACI et ACC'!K$132-$A183+1,'PV - ACI et ACC'!$H$19,'PV - ACI et ACC'!$I$79),0)</f>
        <v>-10785.973618117325</v>
      </c>
      <c r="L183" s="37">
        <f>IFERROR(PPMT('PV - ACI et ACC'!$H$20,'PV - ACI et ACC'!L$132-$A183+1,'PV - ACI et ACC'!$H$19,'PV - ACI et ACC'!$I$79),0)</f>
        <v>-11217.412562842015</v>
      </c>
      <c r="M183" s="37">
        <f>IFERROR(PPMT('PV - ACI et ACC'!$H$20,'PV - ACI et ACC'!M$132-$A183+1,'PV - ACI et ACC'!$H$19,'PV - ACI et ACC'!$I$79),0)</f>
        <v>-11666.109065355697</v>
      </c>
      <c r="N183" s="37">
        <f>IFERROR(PPMT('PV - ACI et ACC'!$H$20,'PV - ACI et ACC'!N$132-$A183+1,'PV - ACI et ACC'!$H$19,'PV - ACI et ACC'!$I$79),0)</f>
        <v>-12132.753427969925</v>
      </c>
      <c r="O183" s="37">
        <f>IFERROR(PPMT('PV - ACI et ACC'!$H$20,'PV - ACI et ACC'!O$132-$A183+1,'PV - ACI et ACC'!$H$19,'PV - ACI et ACC'!$I$79),0)</f>
        <v>-12618.06356508872</v>
      </c>
      <c r="P183" s="37">
        <f>IFERROR(PPMT('PV - ACI et ACC'!$H$20,'PV - ACI et ACC'!P$132-$A183+1,'PV - ACI et ACC'!$H$19,'PV - ACI et ACC'!$I$79),0)</f>
        <v>-13122.786107692271</v>
      </c>
      <c r="Q183" s="37">
        <f>IFERROR(PPMT('PV - ACI et ACC'!$H$20,'PV - ACI et ACC'!Q$132-$A183+1,'PV - ACI et ACC'!$H$19,'PV - ACI et ACC'!$I$79),0)</f>
        <v>-13647.697551999961</v>
      </c>
      <c r="R183" s="37">
        <f>IFERROR(PPMT('PV - ACI et ACC'!$H$20,'PV - ACI et ACC'!R$132-$A183+1,'PV - ACI et ACC'!$H$19,'PV - ACI et ACC'!$I$79),0)</f>
        <v>-14193.605454079961</v>
      </c>
      <c r="S183" s="37">
        <f>IFERROR(PPMT('PV - ACI et ACC'!$H$20,'PV - ACI et ACC'!S$132-$A183+1,'PV - ACI et ACC'!$H$19,'PV - ACI et ACC'!$I$79),0)</f>
        <v>-14761.349672243157</v>
      </c>
      <c r="T183" s="37">
        <f>IFERROR(PPMT('PV - ACI et ACC'!$H$20,'PV - ACI et ACC'!T$132-$A183+1,'PV - ACI et ACC'!$H$19,'PV - ACI et ACC'!$I$79),0)</f>
        <v>-15351.803659132886</v>
      </c>
      <c r="U183" s="37">
        <f>IFERROR(PPMT('PV - ACI et ACC'!$H$20,'PV - ACI et ACC'!U$132-$A183+1,'PV - ACI et ACC'!$H$19,'PV - ACI et ACC'!$I$79),0)</f>
        <v>-15965.875805498201</v>
      </c>
      <c r="V183" s="37">
        <f>IFERROR(PPMT('PV - ACI et ACC'!$H$20,'PV - ACI et ACC'!V$132-$A183+1,'PV - ACI et ACC'!$H$19,'PV - ACI et ACC'!$I$79),0)</f>
        <v>-16604.510837718128</v>
      </c>
      <c r="W183" s="37">
        <f>IFERROR(PPMT('PV - ACI et ACC'!$H$20,'PV - ACI et ACC'!W$132-$A183+1,'PV - ACI et ACC'!$H$19,'PV - ACI et ACC'!$I$79),0)</f>
        <v>0</v>
      </c>
      <c r="X183" s="37">
        <f>IFERROR(PPMT('PV - ACI et ACC'!$H$20,'PV - ACI et ACC'!X$132-$A183+1,'PV - ACI et ACC'!$H$19,'PV - ACI et ACC'!$I$79),0)</f>
        <v>0</v>
      </c>
      <c r="Y183" s="37">
        <f>IFERROR(PPMT('PV - ACI et ACC'!$H$20,'PV - ACI et ACC'!Y$132-$A183+1,'PV - ACI et ACC'!$H$19,'PV - ACI et ACC'!$I$79),0)</f>
        <v>0</v>
      </c>
      <c r="Z183" s="37">
        <f>IFERROR(PPMT('PV - ACI et ACC'!$H$20,'PV - ACI et ACC'!Z$132-$A183+1,'PV - ACI et ACC'!$H$19,'PV - ACI et ACC'!$I$79),0)</f>
        <v>0</v>
      </c>
      <c r="AA183" s="37">
        <f>IFERROR(PPMT('PV - ACI et ACC'!$H$20,'PV - ACI et ACC'!AA$132-$A183+1,'PV - ACI et ACC'!$H$19,'PV - ACI et ACC'!$I$79),0)</f>
        <v>0</v>
      </c>
      <c r="AB183" s="37">
        <f>IFERROR(PPMT('PV - ACI et ACC'!$H$20,'PV - ACI et ACC'!AB$132-$A183+1,'PV - ACI et ACC'!$H$19,'PV - ACI et ACC'!$I$79),0)</f>
        <v>0</v>
      </c>
      <c r="AC183" s="37">
        <f>IFERROR(PPMT('PV - ACI et ACC'!$H$20,'PV - ACI et ACC'!AC$132-$A183+1,'PV - ACI et ACC'!$H$19,'PV - ACI et ACC'!$I$79),0)</f>
        <v>0</v>
      </c>
      <c r="AD183" s="37">
        <f>IFERROR(PPMT('PV - ACI et ACC'!$H$20,'PV - ACI et ACC'!AD$132-$A183+1,'PV - ACI et ACC'!$H$19,'PV - ACI et ACC'!$I$79),0)</f>
        <v>0</v>
      </c>
      <c r="AE183" s="37">
        <f>IFERROR(PPMT('PV - ACI et ACC'!$H$20,'PV - ACI et ACC'!AE$132-$A183+1,'PV - ACI et ACC'!$H$19,'PV - ACI et ACC'!$I$79),0)</f>
        <v>0</v>
      </c>
    </row>
    <row r="184" spans="1:31" ht="15" hidden="1" outlineLevel="1">
      <c r="A184">
        <v>8</v>
      </c>
      <c r="B184" s="37"/>
      <c r="C184" s="37"/>
      <c r="D184" s="37"/>
      <c r="E184" s="37"/>
      <c r="F184" s="37"/>
      <c r="G184" s="37"/>
      <c r="H184" s="37"/>
      <c r="I184" s="37">
        <f>IFERROR(PPMT('PV - ACI et ACC'!$H$20,'PV - ACI et ACC'!I$132-$A184+1,'PV - ACI et ACC'!$H$19,'PV - ACI et ACC'!$J$79),0)</f>
        <v>-9588.691271226855</v>
      </c>
      <c r="J184" s="37">
        <f>IFERROR(PPMT('PV - ACI et ACC'!$H$20,'PV - ACI et ACC'!J$132-$A184+1,'PV - ACI et ACC'!$H$19,'PV - ACI et ACC'!$J$79),0)</f>
        <v>-9972.2389220759287</v>
      </c>
      <c r="K184" s="37">
        <f>IFERROR(PPMT('PV - ACI et ACC'!$H$20,'PV - ACI et ACC'!K$132-$A184+1,'PV - ACI et ACC'!$H$19,'PV - ACI et ACC'!$J$79),0)</f>
        <v>-10371.128478958964</v>
      </c>
      <c r="L184" s="37">
        <f>IFERROR(PPMT('PV - ACI et ACC'!$H$20,'PV - ACI et ACC'!L$132-$A184+1,'PV - ACI et ACC'!$H$19,'PV - ACI et ACC'!$J$79),0)</f>
        <v>-10785.973618117325</v>
      </c>
      <c r="M184" s="37">
        <f>IFERROR(PPMT('PV - ACI et ACC'!$H$20,'PV - ACI et ACC'!M$132-$A184+1,'PV - ACI et ACC'!$H$19,'PV - ACI et ACC'!$J$79),0)</f>
        <v>-11217.412562842015</v>
      </c>
      <c r="N184" s="37">
        <f>IFERROR(PPMT('PV - ACI et ACC'!$H$20,'PV - ACI et ACC'!N$132-$A184+1,'PV - ACI et ACC'!$H$19,'PV - ACI et ACC'!$J$79),0)</f>
        <v>-11666.109065355697</v>
      </c>
      <c r="O184" s="37">
        <f>IFERROR(PPMT('PV - ACI et ACC'!$H$20,'PV - ACI et ACC'!O$132-$A184+1,'PV - ACI et ACC'!$H$19,'PV - ACI et ACC'!$J$79),0)</f>
        <v>-12132.753427969925</v>
      </c>
      <c r="P184" s="37">
        <f>IFERROR(PPMT('PV - ACI et ACC'!$H$20,'PV - ACI et ACC'!P$132-$A184+1,'PV - ACI et ACC'!$H$19,'PV - ACI et ACC'!$J$79),0)</f>
        <v>-12618.06356508872</v>
      </c>
      <c r="Q184" s="37">
        <f>IFERROR(PPMT('PV - ACI et ACC'!$H$20,'PV - ACI et ACC'!Q$132-$A184+1,'PV - ACI et ACC'!$H$19,'PV - ACI et ACC'!$J$79),0)</f>
        <v>-13122.786107692271</v>
      </c>
      <c r="R184" s="37">
        <f>IFERROR(PPMT('PV - ACI et ACC'!$H$20,'PV - ACI et ACC'!R$132-$A184+1,'PV - ACI et ACC'!$H$19,'PV - ACI et ACC'!$J$79),0)</f>
        <v>-13647.697551999961</v>
      </c>
      <c r="S184" s="37">
        <f>IFERROR(PPMT('PV - ACI et ACC'!$H$20,'PV - ACI et ACC'!S$132-$A184+1,'PV - ACI et ACC'!$H$19,'PV - ACI et ACC'!$J$79),0)</f>
        <v>-14193.605454079961</v>
      </c>
      <c r="T184" s="37">
        <f>IFERROR(PPMT('PV - ACI et ACC'!$H$20,'PV - ACI et ACC'!T$132-$A184+1,'PV - ACI et ACC'!$H$19,'PV - ACI et ACC'!$J$79),0)</f>
        <v>-14761.349672243157</v>
      </c>
      <c r="U184" s="37">
        <f>IFERROR(PPMT('PV - ACI et ACC'!$H$20,'PV - ACI et ACC'!U$132-$A184+1,'PV - ACI et ACC'!$H$19,'PV - ACI et ACC'!$J$79),0)</f>
        <v>-15351.803659132886</v>
      </c>
      <c r="V184" s="37">
        <f>IFERROR(PPMT('PV - ACI et ACC'!$H$20,'PV - ACI et ACC'!V$132-$A184+1,'PV - ACI et ACC'!$H$19,'PV - ACI et ACC'!$J$79),0)</f>
        <v>-15965.875805498201</v>
      </c>
      <c r="W184" s="37">
        <f>IFERROR(PPMT('PV - ACI et ACC'!$H$20,'PV - ACI et ACC'!W$132-$A184+1,'PV - ACI et ACC'!$H$19,'PV - ACI et ACC'!$J$79),0)</f>
        <v>-16604.510837718128</v>
      </c>
      <c r="X184" s="37">
        <f>IFERROR(PPMT('PV - ACI et ACC'!$H$20,'PV - ACI et ACC'!X$132-$A184+1,'PV - ACI et ACC'!$H$19,'PV - ACI et ACC'!$J$79),0)</f>
        <v>0</v>
      </c>
      <c r="Y184" s="37">
        <f>IFERROR(PPMT('PV - ACI et ACC'!$H$20,'PV - ACI et ACC'!Y$132-$A184+1,'PV - ACI et ACC'!$H$19,'PV - ACI et ACC'!$J$79),0)</f>
        <v>0</v>
      </c>
      <c r="Z184" s="37">
        <f>IFERROR(PPMT('PV - ACI et ACC'!$H$20,'PV - ACI et ACC'!Z$132-$A184+1,'PV - ACI et ACC'!$H$19,'PV - ACI et ACC'!$J$79),0)</f>
        <v>0</v>
      </c>
      <c r="AA184" s="37">
        <f>IFERROR(PPMT('PV - ACI et ACC'!$H$20,'PV - ACI et ACC'!AA$132-$A184+1,'PV - ACI et ACC'!$H$19,'PV - ACI et ACC'!$J$79),0)</f>
        <v>0</v>
      </c>
      <c r="AB184" s="37">
        <f>IFERROR(PPMT('PV - ACI et ACC'!$H$20,'PV - ACI et ACC'!AB$132-$A184+1,'PV - ACI et ACC'!$H$19,'PV - ACI et ACC'!$J$79),0)</f>
        <v>0</v>
      </c>
      <c r="AC184" s="37">
        <f>IFERROR(PPMT('PV - ACI et ACC'!$H$20,'PV - ACI et ACC'!AC$132-$A184+1,'PV - ACI et ACC'!$H$19,'PV - ACI et ACC'!$J$79),0)</f>
        <v>0</v>
      </c>
      <c r="AD184" s="37">
        <f>IFERROR(PPMT('PV - ACI et ACC'!$H$20,'PV - ACI et ACC'!AD$132-$A184+1,'PV - ACI et ACC'!$H$19,'PV - ACI et ACC'!$J$79),0)</f>
        <v>0</v>
      </c>
      <c r="AE184" s="37">
        <f>IFERROR(PPMT('PV - ACI et ACC'!$H$20,'PV - ACI et ACC'!AE$132-$A184+1,'PV - ACI et ACC'!$H$19,'PV - ACI et ACC'!$J$79),0)</f>
        <v>0</v>
      </c>
    </row>
    <row r="185" spans="1:31" ht="15" hidden="1" outlineLevel="1">
      <c r="A185">
        <v>9</v>
      </c>
      <c r="B185" s="37"/>
      <c r="C185" s="37"/>
      <c r="D185" s="37"/>
      <c r="E185" s="37"/>
      <c r="F185" s="37"/>
      <c r="G185" s="37"/>
      <c r="H185" s="37"/>
      <c r="I185" s="37"/>
      <c r="J185" s="37">
        <f>IFERROR(PPMT('PV - ACI et ACC'!$H$20,'PV - ACI et ACC'!J$132-$A185+1,'PV - ACI et ACC'!$H$19,'PV - ACI et ACC'!$K$79),0)</f>
        <v>-9588.691271226855</v>
      </c>
      <c r="K185" s="37">
        <f>IFERROR(PPMT('PV - ACI et ACC'!$H$20,'PV - ACI et ACC'!K$132-$A185+1,'PV - ACI et ACC'!$H$19,'PV - ACI et ACC'!$K$79),0)</f>
        <v>-9972.2389220759287</v>
      </c>
      <c r="L185" s="37">
        <f>IFERROR(PPMT('PV - ACI et ACC'!$H$20,'PV - ACI et ACC'!L$132-$A185+1,'PV - ACI et ACC'!$H$19,'PV - ACI et ACC'!$K$79),0)</f>
        <v>-10371.128478958964</v>
      </c>
      <c r="M185" s="37">
        <f>IFERROR(PPMT('PV - ACI et ACC'!$H$20,'PV - ACI et ACC'!M$132-$A185+1,'PV - ACI et ACC'!$H$19,'PV - ACI et ACC'!$K$79),0)</f>
        <v>-10785.973618117325</v>
      </c>
      <c r="N185" s="37">
        <f>IFERROR(PPMT('PV - ACI et ACC'!$H$20,'PV - ACI et ACC'!N$132-$A185+1,'PV - ACI et ACC'!$H$19,'PV - ACI et ACC'!$K$79),0)</f>
        <v>-11217.412562842015</v>
      </c>
      <c r="O185" s="37">
        <f>IFERROR(PPMT('PV - ACI et ACC'!$H$20,'PV - ACI et ACC'!O$132-$A185+1,'PV - ACI et ACC'!$H$19,'PV - ACI et ACC'!$K$79),0)</f>
        <v>-11666.109065355697</v>
      </c>
      <c r="P185" s="37">
        <f>IFERROR(PPMT('PV - ACI et ACC'!$H$20,'PV - ACI et ACC'!P$132-$A185+1,'PV - ACI et ACC'!$H$19,'PV - ACI et ACC'!$K$79),0)</f>
        <v>-12132.753427969925</v>
      </c>
      <c r="Q185" s="37">
        <f>IFERROR(PPMT('PV - ACI et ACC'!$H$20,'PV - ACI et ACC'!Q$132-$A185+1,'PV - ACI et ACC'!$H$19,'PV - ACI et ACC'!$K$79),0)</f>
        <v>-12618.06356508872</v>
      </c>
      <c r="R185" s="37">
        <f>IFERROR(PPMT('PV - ACI et ACC'!$H$20,'PV - ACI et ACC'!R$132-$A185+1,'PV - ACI et ACC'!$H$19,'PV - ACI et ACC'!$K$79),0)</f>
        <v>-13122.786107692271</v>
      </c>
      <c r="S185" s="37">
        <f>IFERROR(PPMT('PV - ACI et ACC'!$H$20,'PV - ACI et ACC'!S$132-$A185+1,'PV - ACI et ACC'!$H$19,'PV - ACI et ACC'!$K$79),0)</f>
        <v>-13647.697551999961</v>
      </c>
      <c r="T185" s="37">
        <f>IFERROR(PPMT('PV - ACI et ACC'!$H$20,'PV - ACI et ACC'!T$132-$A185+1,'PV - ACI et ACC'!$H$19,'PV - ACI et ACC'!$K$79),0)</f>
        <v>-14193.605454079961</v>
      </c>
      <c r="U185" s="37">
        <f>IFERROR(PPMT('PV - ACI et ACC'!$H$20,'PV - ACI et ACC'!U$132-$A185+1,'PV - ACI et ACC'!$H$19,'PV - ACI et ACC'!$K$79),0)</f>
        <v>-14761.349672243157</v>
      </c>
      <c r="V185" s="37">
        <f>IFERROR(PPMT('PV - ACI et ACC'!$H$20,'PV - ACI et ACC'!V$132-$A185+1,'PV - ACI et ACC'!$H$19,'PV - ACI et ACC'!$K$79),0)</f>
        <v>-15351.803659132886</v>
      </c>
      <c r="W185" s="37">
        <f>IFERROR(PPMT('PV - ACI et ACC'!$H$20,'PV - ACI et ACC'!W$132-$A185+1,'PV - ACI et ACC'!$H$19,'PV - ACI et ACC'!$K$79),0)</f>
        <v>-15965.875805498201</v>
      </c>
      <c r="X185" s="37">
        <f>IFERROR(PPMT('PV - ACI et ACC'!$H$20,'PV - ACI et ACC'!X$132-$A185+1,'PV - ACI et ACC'!$H$19,'PV - ACI et ACC'!$K$79),0)</f>
        <v>-16604.510837718128</v>
      </c>
      <c r="Y185" s="37">
        <f>IFERROR(PPMT('PV - ACI et ACC'!$H$20,'PV - ACI et ACC'!Y$132-$A185+1,'PV - ACI et ACC'!$H$19,'PV - ACI et ACC'!$K$79),0)</f>
        <v>0</v>
      </c>
      <c r="Z185" s="37">
        <f>IFERROR(PPMT('PV - ACI et ACC'!$H$20,'PV - ACI et ACC'!Z$132-$A185+1,'PV - ACI et ACC'!$H$19,'PV - ACI et ACC'!$K$79),0)</f>
        <v>0</v>
      </c>
      <c r="AA185" s="37">
        <f>IFERROR(PPMT('PV - ACI et ACC'!$H$20,'PV - ACI et ACC'!AA$132-$A185+1,'PV - ACI et ACC'!$H$19,'PV - ACI et ACC'!$K$79),0)</f>
        <v>0</v>
      </c>
      <c r="AB185" s="37">
        <f>IFERROR(PPMT('PV - ACI et ACC'!$H$20,'PV - ACI et ACC'!AB$132-$A185+1,'PV - ACI et ACC'!$H$19,'PV - ACI et ACC'!$K$79),0)</f>
        <v>0</v>
      </c>
      <c r="AC185" s="37">
        <f>IFERROR(PPMT('PV - ACI et ACC'!$H$20,'PV - ACI et ACC'!AC$132-$A185+1,'PV - ACI et ACC'!$H$19,'PV - ACI et ACC'!$K$79),0)</f>
        <v>0</v>
      </c>
      <c r="AD185" s="37">
        <f>IFERROR(PPMT('PV - ACI et ACC'!$H$20,'PV - ACI et ACC'!AD$132-$A185+1,'PV - ACI et ACC'!$H$19,'PV - ACI et ACC'!$K$79),0)</f>
        <v>0</v>
      </c>
      <c r="AE185" s="37">
        <f>IFERROR(PPMT('PV - ACI et ACC'!$H$20,'PV - ACI et ACC'!AE$132-$A185+1,'PV - ACI et ACC'!$H$19,'PV - ACI et ACC'!$K$79),0)</f>
        <v>0</v>
      </c>
    </row>
    <row r="186" spans="1:31" ht="15" hidden="1" outlineLevel="1">
      <c r="A186">
        <v>10</v>
      </c>
      <c r="B186" s="37"/>
      <c r="C186" s="37"/>
      <c r="D186" s="37"/>
      <c r="E186" s="37"/>
      <c r="F186" s="37"/>
      <c r="G186" s="37"/>
      <c r="H186" s="37"/>
      <c r="I186" s="37"/>
      <c r="J186" s="37"/>
      <c r="K186" s="37">
        <f>IFERROR(PPMT('PV - ACI et ACC'!$H$20,'PV - ACI et ACC'!K$132-$A186+1,'PV - ACI et ACC'!$H$19,'PV - ACI et ACC'!$L$79),0)</f>
        <v>-9588.691271226855</v>
      </c>
      <c r="L186" s="37">
        <f>IFERROR(PPMT('PV - ACI et ACC'!$H$20,'PV - ACI et ACC'!L$132-$A186+1,'PV - ACI et ACC'!$H$19,'PV - ACI et ACC'!$L$79),0)</f>
        <v>-9972.2389220759287</v>
      </c>
      <c r="M186" s="37">
        <f>IFERROR(PPMT('PV - ACI et ACC'!$H$20,'PV - ACI et ACC'!M$132-$A186+1,'PV - ACI et ACC'!$H$19,'PV - ACI et ACC'!$L$79),0)</f>
        <v>-10371.128478958964</v>
      </c>
      <c r="N186" s="37">
        <f>IFERROR(PPMT('PV - ACI et ACC'!$H$20,'PV - ACI et ACC'!N$132-$A186+1,'PV - ACI et ACC'!$H$19,'PV - ACI et ACC'!$L$79),0)</f>
        <v>-10785.973618117325</v>
      </c>
      <c r="O186" s="37">
        <f>IFERROR(PPMT('PV - ACI et ACC'!$H$20,'PV - ACI et ACC'!O$132-$A186+1,'PV - ACI et ACC'!$H$19,'PV - ACI et ACC'!$L$79),0)</f>
        <v>-11217.412562842015</v>
      </c>
      <c r="P186" s="37">
        <f>IFERROR(PPMT('PV - ACI et ACC'!$H$20,'PV - ACI et ACC'!P$132-$A186+1,'PV - ACI et ACC'!$H$19,'PV - ACI et ACC'!$L$79),0)</f>
        <v>-11666.109065355697</v>
      </c>
      <c r="Q186" s="37">
        <f>IFERROR(PPMT('PV - ACI et ACC'!$H$20,'PV - ACI et ACC'!Q$132-$A186+1,'PV - ACI et ACC'!$H$19,'PV - ACI et ACC'!$L$79),0)</f>
        <v>-12132.753427969925</v>
      </c>
      <c r="R186" s="37">
        <f>IFERROR(PPMT('PV - ACI et ACC'!$H$20,'PV - ACI et ACC'!R$132-$A186+1,'PV - ACI et ACC'!$H$19,'PV - ACI et ACC'!$L$79),0)</f>
        <v>-12618.06356508872</v>
      </c>
      <c r="S186" s="37">
        <f>IFERROR(PPMT('PV - ACI et ACC'!$H$20,'PV - ACI et ACC'!S$132-$A186+1,'PV - ACI et ACC'!$H$19,'PV - ACI et ACC'!$L$79),0)</f>
        <v>-13122.786107692271</v>
      </c>
      <c r="T186" s="37">
        <f>IFERROR(PPMT('PV - ACI et ACC'!$H$20,'PV - ACI et ACC'!T$132-$A186+1,'PV - ACI et ACC'!$H$19,'PV - ACI et ACC'!$L$79),0)</f>
        <v>-13647.697551999961</v>
      </c>
      <c r="U186" s="37">
        <f>IFERROR(PPMT('PV - ACI et ACC'!$H$20,'PV - ACI et ACC'!U$132-$A186+1,'PV - ACI et ACC'!$H$19,'PV - ACI et ACC'!$L$79),0)</f>
        <v>-14193.605454079961</v>
      </c>
      <c r="V186" s="37">
        <f>IFERROR(PPMT('PV - ACI et ACC'!$H$20,'PV - ACI et ACC'!V$132-$A186+1,'PV - ACI et ACC'!$H$19,'PV - ACI et ACC'!$L$79),0)</f>
        <v>-14761.349672243157</v>
      </c>
      <c r="W186" s="37">
        <f>IFERROR(PPMT('PV - ACI et ACC'!$H$20,'PV - ACI et ACC'!W$132-$A186+1,'PV - ACI et ACC'!$H$19,'PV - ACI et ACC'!$L$79),0)</f>
        <v>-15351.803659132886</v>
      </c>
      <c r="X186" s="37">
        <f>IFERROR(PPMT('PV - ACI et ACC'!$H$20,'PV - ACI et ACC'!X$132-$A186+1,'PV - ACI et ACC'!$H$19,'PV - ACI et ACC'!$L$79),0)</f>
        <v>-15965.875805498201</v>
      </c>
      <c r="Y186" s="37">
        <f>IFERROR(PPMT('PV - ACI et ACC'!$H$20,'PV - ACI et ACC'!Y$132-$A186+1,'PV - ACI et ACC'!$H$19,'PV - ACI et ACC'!$L$79),0)</f>
        <v>-16604.510837718128</v>
      </c>
      <c r="Z186" s="37">
        <f>IFERROR(PPMT('PV - ACI et ACC'!$H$20,'PV - ACI et ACC'!Z$132-$A186+1,'PV - ACI et ACC'!$H$19,'PV - ACI et ACC'!$L$79),0)</f>
        <v>0</v>
      </c>
      <c r="AA186" s="37">
        <f>IFERROR(PPMT('PV - ACI et ACC'!$H$20,'PV - ACI et ACC'!AA$132-$A186+1,'PV - ACI et ACC'!$H$19,'PV - ACI et ACC'!$L$79),0)</f>
        <v>0</v>
      </c>
      <c r="AB186" s="37">
        <f>IFERROR(PPMT('PV - ACI et ACC'!$H$20,'PV - ACI et ACC'!AB$132-$A186+1,'PV - ACI et ACC'!$H$19,'PV - ACI et ACC'!$L$79),0)</f>
        <v>0</v>
      </c>
      <c r="AC186" s="37">
        <f>IFERROR(PPMT('PV - ACI et ACC'!$H$20,'PV - ACI et ACC'!AC$132-$A186+1,'PV - ACI et ACC'!$H$19,'PV - ACI et ACC'!$L$79),0)</f>
        <v>0</v>
      </c>
      <c r="AD186" s="37">
        <f>IFERROR(PPMT('PV - ACI et ACC'!$H$20,'PV - ACI et ACC'!AD$132-$A186+1,'PV - ACI et ACC'!$H$19,'PV - ACI et ACC'!$L$79),0)</f>
        <v>0</v>
      </c>
      <c r="AE186" s="37">
        <f>IFERROR(PPMT('PV - ACI et ACC'!$H$20,'PV - ACI et ACC'!AE$132-$A186+1,'PV - ACI et ACC'!$H$19,'PV - ACI et ACC'!$L$79),0)</f>
        <v>0</v>
      </c>
    </row>
    <row r="187" spans="1:31" ht="15" hidden="1" outlineLevel="1">
      <c r="A187">
        <v>11</v>
      </c>
      <c r="B187" s="37"/>
      <c r="C187" s="37"/>
      <c r="D187" s="37"/>
      <c r="E187" s="37"/>
      <c r="F187" s="37"/>
      <c r="G187" s="37"/>
      <c r="H187" s="37"/>
      <c r="I187" s="37"/>
      <c r="J187" s="37"/>
      <c r="K187" s="37"/>
      <c r="L187" s="37">
        <f>IFERROR(PPMT('PV - ACI et ACC'!$H$20,'PV - ACI et ACC'!L$132-$A187+1,'PV - ACI et ACC'!$H$19,'PV - ACI et ACC'!$M$79),0)</f>
        <v>-9588.691271226855</v>
      </c>
      <c r="M187" s="37">
        <f>IFERROR(PPMT('PV - ACI et ACC'!$H$20,'PV - ACI et ACC'!M$132-$A187+1,'PV - ACI et ACC'!$H$19,'PV - ACI et ACC'!$M$79),0)</f>
        <v>-9972.2389220759287</v>
      </c>
      <c r="N187" s="37">
        <f>IFERROR(PPMT('PV - ACI et ACC'!$H$20,'PV - ACI et ACC'!N$132-$A187+1,'PV - ACI et ACC'!$H$19,'PV - ACI et ACC'!$M$79),0)</f>
        <v>-10371.128478958964</v>
      </c>
      <c r="O187" s="37">
        <f>IFERROR(PPMT('PV - ACI et ACC'!$H$20,'PV - ACI et ACC'!O$132-$A187+1,'PV - ACI et ACC'!$H$19,'PV - ACI et ACC'!$M$79),0)</f>
        <v>-10785.973618117325</v>
      </c>
      <c r="P187" s="37">
        <f>IFERROR(PPMT('PV - ACI et ACC'!$H$20,'PV - ACI et ACC'!P$132-$A187+1,'PV - ACI et ACC'!$H$19,'PV - ACI et ACC'!$M$79),0)</f>
        <v>-11217.412562842015</v>
      </c>
      <c r="Q187" s="37">
        <f>IFERROR(PPMT('PV - ACI et ACC'!$H$20,'PV - ACI et ACC'!Q$132-$A187+1,'PV - ACI et ACC'!$H$19,'PV - ACI et ACC'!$M$79),0)</f>
        <v>-11666.109065355697</v>
      </c>
      <c r="R187" s="37">
        <f>IFERROR(PPMT('PV - ACI et ACC'!$H$20,'PV - ACI et ACC'!R$132-$A187+1,'PV - ACI et ACC'!$H$19,'PV - ACI et ACC'!$M$79),0)</f>
        <v>-12132.753427969925</v>
      </c>
      <c r="S187" s="37">
        <f>IFERROR(PPMT('PV - ACI et ACC'!$H$20,'PV - ACI et ACC'!S$132-$A187+1,'PV - ACI et ACC'!$H$19,'PV - ACI et ACC'!$M$79),0)</f>
        <v>-12618.06356508872</v>
      </c>
      <c r="T187" s="37">
        <f>IFERROR(PPMT('PV - ACI et ACC'!$H$20,'PV - ACI et ACC'!T$132-$A187+1,'PV - ACI et ACC'!$H$19,'PV - ACI et ACC'!$M$79),0)</f>
        <v>-13122.786107692271</v>
      </c>
      <c r="U187" s="37">
        <f>IFERROR(PPMT('PV - ACI et ACC'!$H$20,'PV - ACI et ACC'!U$132-$A187+1,'PV - ACI et ACC'!$H$19,'PV - ACI et ACC'!$M$79),0)</f>
        <v>-13647.697551999961</v>
      </c>
      <c r="V187" s="37">
        <f>IFERROR(PPMT('PV - ACI et ACC'!$H$20,'PV - ACI et ACC'!V$132-$A187+1,'PV - ACI et ACC'!$H$19,'PV - ACI et ACC'!$M$79),0)</f>
        <v>-14193.605454079961</v>
      </c>
      <c r="W187" s="37">
        <f>IFERROR(PPMT('PV - ACI et ACC'!$H$20,'PV - ACI et ACC'!W$132-$A187+1,'PV - ACI et ACC'!$H$19,'PV - ACI et ACC'!$M$79),0)</f>
        <v>-14761.349672243157</v>
      </c>
      <c r="X187" s="37">
        <f>IFERROR(PPMT('PV - ACI et ACC'!$H$20,'PV - ACI et ACC'!X$132-$A187+1,'PV - ACI et ACC'!$H$19,'PV - ACI et ACC'!$M$79),0)</f>
        <v>-15351.803659132886</v>
      </c>
      <c r="Y187" s="37">
        <f>IFERROR(PPMT('PV - ACI et ACC'!$H$20,'PV - ACI et ACC'!Y$132-$A187+1,'PV - ACI et ACC'!$H$19,'PV - ACI et ACC'!$M$79),0)</f>
        <v>-15965.875805498201</v>
      </c>
      <c r="Z187" s="37">
        <f>IFERROR(PPMT('PV - ACI et ACC'!$H$20,'PV - ACI et ACC'!Z$132-$A187+1,'PV - ACI et ACC'!$H$19,'PV - ACI et ACC'!$M$79),0)</f>
        <v>-16604.510837718128</v>
      </c>
      <c r="AA187" s="37">
        <f>IFERROR(PPMT('PV - ACI et ACC'!$H$20,'PV - ACI et ACC'!AA$132-$A187+1,'PV - ACI et ACC'!$H$19,'PV - ACI et ACC'!$M$79),0)</f>
        <v>0</v>
      </c>
      <c r="AB187" s="37">
        <f>IFERROR(PPMT('PV - ACI et ACC'!$H$20,'PV - ACI et ACC'!AB$132-$A187+1,'PV - ACI et ACC'!$H$19,'PV - ACI et ACC'!$M$79),0)</f>
        <v>0</v>
      </c>
      <c r="AC187" s="37">
        <f>IFERROR(PPMT('PV - ACI et ACC'!$H$20,'PV - ACI et ACC'!AC$132-$A187+1,'PV - ACI et ACC'!$H$19,'PV - ACI et ACC'!$M$79),0)</f>
        <v>0</v>
      </c>
      <c r="AD187" s="37">
        <f>IFERROR(PPMT('PV - ACI et ACC'!$H$20,'PV - ACI et ACC'!AD$132-$A187+1,'PV - ACI et ACC'!$H$19,'PV - ACI et ACC'!$M$79),0)</f>
        <v>0</v>
      </c>
      <c r="AE187" s="37">
        <f>IFERROR(PPMT('PV - ACI et ACC'!$H$20,'PV - ACI et ACC'!AE$132-$A187+1,'PV - ACI et ACC'!$H$19,'PV - ACI et ACC'!$M$79),0)</f>
        <v>0</v>
      </c>
    </row>
    <row r="188" spans="1:31" ht="15" hidden="1" outlineLevel="1">
      <c r="A188">
        <v>12</v>
      </c>
      <c r="B188" s="37"/>
      <c r="C188" s="37"/>
      <c r="D188" s="37"/>
      <c r="E188" s="37"/>
      <c r="F188" s="37"/>
      <c r="G188" s="37"/>
      <c r="H188" s="37"/>
      <c r="I188" s="37"/>
      <c r="J188" s="37"/>
      <c r="K188" s="37"/>
      <c r="L188" s="37"/>
      <c r="M188" s="37">
        <f>IFERROR(PPMT('PV - ACI et ACC'!$H$20,'PV - ACI et ACC'!M$132-$A188+1,'PV - ACI et ACC'!$H$19,'PV - ACI et ACC'!$N$79),0)</f>
        <v>-9588.691271226855</v>
      </c>
      <c r="N188" s="37">
        <f>IFERROR(PPMT('PV - ACI et ACC'!$H$20,'PV - ACI et ACC'!N$132-$A188+1,'PV - ACI et ACC'!$H$19,'PV - ACI et ACC'!$N$79),0)</f>
        <v>-9972.2389220759287</v>
      </c>
      <c r="O188" s="37">
        <f>IFERROR(PPMT('PV - ACI et ACC'!$H$20,'PV - ACI et ACC'!O$132-$A188+1,'PV - ACI et ACC'!$H$19,'PV - ACI et ACC'!$N$79),0)</f>
        <v>-10371.128478958964</v>
      </c>
      <c r="P188" s="37">
        <f>IFERROR(PPMT('PV - ACI et ACC'!$H$20,'PV - ACI et ACC'!P$132-$A188+1,'PV - ACI et ACC'!$H$19,'PV - ACI et ACC'!$N$79),0)</f>
        <v>-10785.973618117325</v>
      </c>
      <c r="Q188" s="37">
        <f>IFERROR(PPMT('PV - ACI et ACC'!$H$20,'PV - ACI et ACC'!Q$132-$A188+1,'PV - ACI et ACC'!$H$19,'PV - ACI et ACC'!$N$79),0)</f>
        <v>-11217.412562842015</v>
      </c>
      <c r="R188" s="37">
        <f>IFERROR(PPMT('PV - ACI et ACC'!$H$20,'PV - ACI et ACC'!R$132-$A188+1,'PV - ACI et ACC'!$H$19,'PV - ACI et ACC'!$N$79),0)</f>
        <v>-11666.109065355697</v>
      </c>
      <c r="S188" s="37">
        <f>IFERROR(PPMT('PV - ACI et ACC'!$H$20,'PV - ACI et ACC'!S$132-$A188+1,'PV - ACI et ACC'!$H$19,'PV - ACI et ACC'!$N$79),0)</f>
        <v>-12132.753427969925</v>
      </c>
      <c r="T188" s="37">
        <f>IFERROR(PPMT('PV - ACI et ACC'!$H$20,'PV - ACI et ACC'!T$132-$A188+1,'PV - ACI et ACC'!$H$19,'PV - ACI et ACC'!$N$79),0)</f>
        <v>-12618.06356508872</v>
      </c>
      <c r="U188" s="37">
        <f>IFERROR(PPMT('PV - ACI et ACC'!$H$20,'PV - ACI et ACC'!U$132-$A188+1,'PV - ACI et ACC'!$H$19,'PV - ACI et ACC'!$N$79),0)</f>
        <v>-13122.786107692271</v>
      </c>
      <c r="V188" s="37">
        <f>IFERROR(PPMT('PV - ACI et ACC'!$H$20,'PV - ACI et ACC'!V$132-$A188+1,'PV - ACI et ACC'!$H$19,'PV - ACI et ACC'!$N$79),0)</f>
        <v>-13647.697551999961</v>
      </c>
      <c r="W188" s="37">
        <f>IFERROR(PPMT('PV - ACI et ACC'!$H$20,'PV - ACI et ACC'!W$132-$A188+1,'PV - ACI et ACC'!$H$19,'PV - ACI et ACC'!$N$79),0)</f>
        <v>-14193.605454079961</v>
      </c>
      <c r="X188" s="37">
        <f>IFERROR(PPMT('PV - ACI et ACC'!$H$20,'PV - ACI et ACC'!X$132-$A188+1,'PV - ACI et ACC'!$H$19,'PV - ACI et ACC'!$N$79),0)</f>
        <v>-14761.349672243157</v>
      </c>
      <c r="Y188" s="37">
        <f>IFERROR(PPMT('PV - ACI et ACC'!$H$20,'PV - ACI et ACC'!Y$132-$A188+1,'PV - ACI et ACC'!$H$19,'PV - ACI et ACC'!$N$79),0)</f>
        <v>-15351.803659132886</v>
      </c>
      <c r="Z188" s="37">
        <f>IFERROR(PPMT('PV - ACI et ACC'!$H$20,'PV - ACI et ACC'!Z$132-$A188+1,'PV - ACI et ACC'!$H$19,'PV - ACI et ACC'!$N$79),0)</f>
        <v>-15965.875805498201</v>
      </c>
      <c r="AA188" s="37">
        <f>IFERROR(PPMT('PV - ACI et ACC'!$H$20,'PV - ACI et ACC'!AA$132-$A188+1,'PV - ACI et ACC'!$H$19,'PV - ACI et ACC'!$N$79),0)</f>
        <v>-16604.510837718128</v>
      </c>
      <c r="AB188" s="37">
        <f>IFERROR(PPMT('PV - ACI et ACC'!$H$20,'PV - ACI et ACC'!AB$132-$A188+1,'PV - ACI et ACC'!$H$19,'PV - ACI et ACC'!$N$79),0)</f>
        <v>0</v>
      </c>
      <c r="AC188" s="37">
        <f>IFERROR(PPMT('PV - ACI et ACC'!$H$20,'PV - ACI et ACC'!AC$132-$A188+1,'PV - ACI et ACC'!$H$19,'PV - ACI et ACC'!$N$79),0)</f>
        <v>0</v>
      </c>
      <c r="AD188" s="37">
        <f>IFERROR(PPMT('PV - ACI et ACC'!$H$20,'PV - ACI et ACC'!AD$132-$A188+1,'PV - ACI et ACC'!$H$19,'PV - ACI et ACC'!$N$79),0)</f>
        <v>0</v>
      </c>
      <c r="AE188" s="37">
        <f>IFERROR(PPMT('PV - ACI et ACC'!$H$20,'PV - ACI et ACC'!AE$132-$A188+1,'PV - ACI et ACC'!$H$19,'PV - ACI et ACC'!$N$79),0)</f>
        <v>0</v>
      </c>
    </row>
    <row r="189" spans="1:31" ht="15" hidden="1" outlineLevel="1">
      <c r="A189">
        <v>13</v>
      </c>
      <c r="B189" s="37"/>
      <c r="C189" s="37"/>
      <c r="D189" s="37"/>
      <c r="E189" s="37"/>
      <c r="F189" s="37"/>
      <c r="G189" s="37"/>
      <c r="H189" s="37"/>
      <c r="I189" s="37"/>
      <c r="J189" s="37"/>
      <c r="K189" s="37"/>
      <c r="L189" s="37"/>
      <c r="M189" s="37"/>
      <c r="N189" s="37">
        <f>IFERROR(PPMT('PV - ACI et ACC'!$H$20,'PV - ACI et ACC'!N$132-$A189+1,'PV - ACI et ACC'!$H$19,'PV - ACI et ACC'!$O$79),0)</f>
        <v>-9588.691271226855</v>
      </c>
      <c r="O189" s="37">
        <f>IFERROR(PPMT('PV - ACI et ACC'!$H$20,'PV - ACI et ACC'!O$132-$A189+1,'PV - ACI et ACC'!$H$19,'PV - ACI et ACC'!$O$79),0)</f>
        <v>-9972.2389220759287</v>
      </c>
      <c r="P189" s="37">
        <f>IFERROR(PPMT('PV - ACI et ACC'!$H$20,'PV - ACI et ACC'!P$132-$A189+1,'PV - ACI et ACC'!$H$19,'PV - ACI et ACC'!$O$79),0)</f>
        <v>-10371.128478958964</v>
      </c>
      <c r="Q189" s="37">
        <f>IFERROR(PPMT('PV - ACI et ACC'!$H$20,'PV - ACI et ACC'!Q$132-$A189+1,'PV - ACI et ACC'!$H$19,'PV - ACI et ACC'!$O$79),0)</f>
        <v>-10785.973618117325</v>
      </c>
      <c r="R189" s="37">
        <f>IFERROR(PPMT('PV - ACI et ACC'!$H$20,'PV - ACI et ACC'!R$132-$A189+1,'PV - ACI et ACC'!$H$19,'PV - ACI et ACC'!$O$79),0)</f>
        <v>-11217.412562842015</v>
      </c>
      <c r="S189" s="37">
        <f>IFERROR(PPMT('PV - ACI et ACC'!$H$20,'PV - ACI et ACC'!S$132-$A189+1,'PV - ACI et ACC'!$H$19,'PV - ACI et ACC'!$O$79),0)</f>
        <v>-11666.109065355697</v>
      </c>
      <c r="T189" s="37">
        <f>IFERROR(PPMT('PV - ACI et ACC'!$H$20,'PV - ACI et ACC'!T$132-$A189+1,'PV - ACI et ACC'!$H$19,'PV - ACI et ACC'!$O$79),0)</f>
        <v>-12132.753427969925</v>
      </c>
      <c r="U189" s="37">
        <f>IFERROR(PPMT('PV - ACI et ACC'!$H$20,'PV - ACI et ACC'!U$132-$A189+1,'PV - ACI et ACC'!$H$19,'PV - ACI et ACC'!$O$79),0)</f>
        <v>-12618.06356508872</v>
      </c>
      <c r="V189" s="37">
        <f>IFERROR(PPMT('PV - ACI et ACC'!$H$20,'PV - ACI et ACC'!V$132-$A189+1,'PV - ACI et ACC'!$H$19,'PV - ACI et ACC'!$O$79),0)</f>
        <v>-13122.786107692271</v>
      </c>
      <c r="W189" s="37">
        <f>IFERROR(PPMT('PV - ACI et ACC'!$H$20,'PV - ACI et ACC'!W$132-$A189+1,'PV - ACI et ACC'!$H$19,'PV - ACI et ACC'!$O$79),0)</f>
        <v>-13647.697551999961</v>
      </c>
      <c r="X189" s="37">
        <f>IFERROR(PPMT('PV - ACI et ACC'!$H$20,'PV - ACI et ACC'!X$132-$A189+1,'PV - ACI et ACC'!$H$19,'PV - ACI et ACC'!$O$79),0)</f>
        <v>-14193.605454079961</v>
      </c>
      <c r="Y189" s="37">
        <f>IFERROR(PPMT('PV - ACI et ACC'!$H$20,'PV - ACI et ACC'!Y$132-$A189+1,'PV - ACI et ACC'!$H$19,'PV - ACI et ACC'!$O$79),0)</f>
        <v>-14761.349672243157</v>
      </c>
      <c r="Z189" s="37">
        <f>IFERROR(PPMT('PV - ACI et ACC'!$H$20,'PV - ACI et ACC'!Z$132-$A189+1,'PV - ACI et ACC'!$H$19,'PV - ACI et ACC'!$O$79),0)</f>
        <v>-15351.803659132886</v>
      </c>
      <c r="AA189" s="37">
        <f>IFERROR(PPMT('PV - ACI et ACC'!$H$20,'PV - ACI et ACC'!AA$132-$A189+1,'PV - ACI et ACC'!$H$19,'PV - ACI et ACC'!$O$79),0)</f>
        <v>-15965.875805498201</v>
      </c>
      <c r="AB189" s="37">
        <f>IFERROR(PPMT('PV - ACI et ACC'!$H$20,'PV - ACI et ACC'!AB$132-$A189+1,'PV - ACI et ACC'!$H$19,'PV - ACI et ACC'!$O$79),0)</f>
        <v>-16604.510837718128</v>
      </c>
      <c r="AC189" s="37">
        <f>IFERROR(PPMT('PV - ACI et ACC'!$H$20,'PV - ACI et ACC'!AC$132-$A189+1,'PV - ACI et ACC'!$H$19,'PV - ACI et ACC'!$O$79),0)</f>
        <v>0</v>
      </c>
      <c r="AD189" s="37">
        <f>IFERROR(PPMT('PV - ACI et ACC'!$H$20,'PV - ACI et ACC'!AD$132-$A189+1,'PV - ACI et ACC'!$H$19,'PV - ACI et ACC'!$O$79),0)</f>
        <v>0</v>
      </c>
      <c r="AE189" s="37">
        <f>IFERROR(PPMT('PV - ACI et ACC'!$H$20,'PV - ACI et ACC'!AE$132-$A189+1,'PV - ACI et ACC'!$H$19,'PV - ACI et ACC'!$O$79),0)</f>
        <v>0</v>
      </c>
    </row>
    <row r="190" spans="1:31" ht="15" hidden="1" outlineLevel="1">
      <c r="A190">
        <v>14</v>
      </c>
      <c r="B190" s="37"/>
      <c r="C190" s="37"/>
      <c r="D190" s="37"/>
      <c r="E190" s="37"/>
      <c r="F190" s="37"/>
      <c r="G190" s="37"/>
      <c r="H190" s="37"/>
      <c r="I190" s="37"/>
      <c r="J190" s="37"/>
      <c r="K190" s="37"/>
      <c r="L190" s="37"/>
      <c r="M190" s="37"/>
      <c r="N190" s="37"/>
      <c r="O190" s="37">
        <f>IFERROR(PPMT('PV - ACI et ACC'!$H$20,'PV - ACI et ACC'!O$132-$A190+1,'PV - ACI et ACC'!$H$19,'PV - ACI et ACC'!$P$79),0)</f>
        <v>-9588.691271226855</v>
      </c>
      <c r="P190" s="37">
        <f>IFERROR(PPMT('PV - ACI et ACC'!$H$20,'PV - ACI et ACC'!P$132-$A190+1,'PV - ACI et ACC'!$H$19,'PV - ACI et ACC'!$P$79),0)</f>
        <v>-9972.2389220759287</v>
      </c>
      <c r="Q190" s="37">
        <f>IFERROR(PPMT('PV - ACI et ACC'!$H$20,'PV - ACI et ACC'!Q$132-$A190+1,'PV - ACI et ACC'!$H$19,'PV - ACI et ACC'!$P$79),0)</f>
        <v>-10371.128478958964</v>
      </c>
      <c r="R190" s="37">
        <f>IFERROR(PPMT('PV - ACI et ACC'!$H$20,'PV - ACI et ACC'!R$132-$A190+1,'PV - ACI et ACC'!$H$19,'PV - ACI et ACC'!$P$79),0)</f>
        <v>-10785.973618117325</v>
      </c>
      <c r="S190" s="37">
        <f>IFERROR(PPMT('PV - ACI et ACC'!$H$20,'PV - ACI et ACC'!S$132-$A190+1,'PV - ACI et ACC'!$H$19,'PV - ACI et ACC'!$P$79),0)</f>
        <v>-11217.412562842015</v>
      </c>
      <c r="T190" s="37">
        <f>IFERROR(PPMT('PV - ACI et ACC'!$H$20,'PV - ACI et ACC'!T$132-$A190+1,'PV - ACI et ACC'!$H$19,'PV - ACI et ACC'!$P$79),0)</f>
        <v>-11666.109065355697</v>
      </c>
      <c r="U190" s="37">
        <f>IFERROR(PPMT('PV - ACI et ACC'!$H$20,'PV - ACI et ACC'!U$132-$A190+1,'PV - ACI et ACC'!$H$19,'PV - ACI et ACC'!$P$79),0)</f>
        <v>-12132.753427969925</v>
      </c>
      <c r="V190" s="37">
        <f>IFERROR(PPMT('PV - ACI et ACC'!$H$20,'PV - ACI et ACC'!V$132-$A190+1,'PV - ACI et ACC'!$H$19,'PV - ACI et ACC'!$P$79),0)</f>
        <v>-12618.06356508872</v>
      </c>
      <c r="W190" s="37">
        <f>IFERROR(PPMT('PV - ACI et ACC'!$H$20,'PV - ACI et ACC'!W$132-$A190+1,'PV - ACI et ACC'!$H$19,'PV - ACI et ACC'!$P$79),0)</f>
        <v>-13122.786107692271</v>
      </c>
      <c r="X190" s="37">
        <f>IFERROR(PPMT('PV - ACI et ACC'!$H$20,'PV - ACI et ACC'!X$132-$A190+1,'PV - ACI et ACC'!$H$19,'PV - ACI et ACC'!$P$79),0)</f>
        <v>-13647.697551999961</v>
      </c>
      <c r="Y190" s="37">
        <f>IFERROR(PPMT('PV - ACI et ACC'!$H$20,'PV - ACI et ACC'!Y$132-$A190+1,'PV - ACI et ACC'!$H$19,'PV - ACI et ACC'!$P$79),0)</f>
        <v>-14193.605454079961</v>
      </c>
      <c r="Z190" s="37">
        <f>IFERROR(PPMT('PV - ACI et ACC'!$H$20,'PV - ACI et ACC'!Z$132-$A190+1,'PV - ACI et ACC'!$H$19,'PV - ACI et ACC'!$P$79),0)</f>
        <v>-14761.349672243157</v>
      </c>
      <c r="AA190" s="37">
        <f>IFERROR(PPMT('PV - ACI et ACC'!$H$20,'PV - ACI et ACC'!AA$132-$A190+1,'PV - ACI et ACC'!$H$19,'PV - ACI et ACC'!$P$79),0)</f>
        <v>-15351.803659132886</v>
      </c>
      <c r="AB190" s="37">
        <f>IFERROR(PPMT('PV - ACI et ACC'!$H$20,'PV - ACI et ACC'!AB$132-$A190+1,'PV - ACI et ACC'!$H$19,'PV - ACI et ACC'!$P$79),0)</f>
        <v>-15965.875805498201</v>
      </c>
      <c r="AC190" s="37">
        <f>IFERROR(PPMT('PV - ACI et ACC'!$H$20,'PV - ACI et ACC'!AC$132-$A190+1,'PV - ACI et ACC'!$H$19,'PV - ACI et ACC'!$P$79),0)</f>
        <v>-16604.510837718128</v>
      </c>
      <c r="AD190" s="37">
        <f>IFERROR(PPMT('PV - ACI et ACC'!$H$20,'PV - ACI et ACC'!AD$132-$A190+1,'PV - ACI et ACC'!$H$19,'PV - ACI et ACC'!$P$79),0)</f>
        <v>0</v>
      </c>
      <c r="AE190" s="37">
        <f>IFERROR(PPMT('PV - ACI et ACC'!$H$20,'PV - ACI et ACC'!AE$132-$A190+1,'PV - ACI et ACC'!$H$19,'PV - ACI et ACC'!$P$79),0)</f>
        <v>0</v>
      </c>
    </row>
    <row r="191" spans="1:31" ht="15" hidden="1" outlineLevel="1">
      <c r="A191">
        <v>15</v>
      </c>
      <c r="B191" s="37"/>
      <c r="C191" s="37"/>
      <c r="D191" s="37"/>
      <c r="E191" s="37"/>
      <c r="F191" s="37"/>
      <c r="G191" s="37"/>
      <c r="H191" s="37"/>
      <c r="I191" s="37"/>
      <c r="J191" s="37"/>
      <c r="K191" s="37"/>
      <c r="L191" s="37"/>
      <c r="M191" s="37"/>
      <c r="N191" s="37"/>
      <c r="O191" s="37"/>
      <c r="P191" s="37">
        <f>IFERROR(PPMT('PV - ACI et ACC'!$H$20,'PV - ACI et ACC'!P$132-$A191+1,'PV - ACI et ACC'!$H$19,'PV - ACI et ACC'!$Q$79),0)</f>
        <v>-9588.691271226855</v>
      </c>
      <c r="Q191" s="37">
        <f>IFERROR(PPMT('PV - ACI et ACC'!$H$20,'PV - ACI et ACC'!Q$132-$A191+1,'PV - ACI et ACC'!$H$19,'PV - ACI et ACC'!$Q$79),0)</f>
        <v>-9972.2389220759287</v>
      </c>
      <c r="R191" s="37">
        <f>IFERROR(PPMT('PV - ACI et ACC'!$H$20,'PV - ACI et ACC'!R$132-$A191+1,'PV - ACI et ACC'!$H$19,'PV - ACI et ACC'!$Q$79),0)</f>
        <v>-10371.128478958964</v>
      </c>
      <c r="S191" s="37">
        <f>IFERROR(PPMT('PV - ACI et ACC'!$H$20,'PV - ACI et ACC'!S$132-$A191+1,'PV - ACI et ACC'!$H$19,'PV - ACI et ACC'!$Q$79),0)</f>
        <v>-10785.973618117325</v>
      </c>
      <c r="T191" s="37">
        <f>IFERROR(PPMT('PV - ACI et ACC'!$H$20,'PV - ACI et ACC'!T$132-$A191+1,'PV - ACI et ACC'!$H$19,'PV - ACI et ACC'!$Q$79),0)</f>
        <v>-11217.412562842015</v>
      </c>
      <c r="U191" s="37">
        <f>IFERROR(PPMT('PV - ACI et ACC'!$H$20,'PV - ACI et ACC'!U$132-$A191+1,'PV - ACI et ACC'!$H$19,'PV - ACI et ACC'!$Q$79),0)</f>
        <v>-11666.109065355697</v>
      </c>
      <c r="V191" s="37">
        <f>IFERROR(PPMT('PV - ACI et ACC'!$H$20,'PV - ACI et ACC'!V$132-$A191+1,'PV - ACI et ACC'!$H$19,'PV - ACI et ACC'!$Q$79),0)</f>
        <v>-12132.753427969925</v>
      </c>
      <c r="W191" s="37">
        <f>IFERROR(PPMT('PV - ACI et ACC'!$H$20,'PV - ACI et ACC'!W$132-$A191+1,'PV - ACI et ACC'!$H$19,'PV - ACI et ACC'!$Q$79),0)</f>
        <v>-12618.06356508872</v>
      </c>
      <c r="X191" s="37">
        <f>IFERROR(PPMT('PV - ACI et ACC'!$H$20,'PV - ACI et ACC'!X$132-$A191+1,'PV - ACI et ACC'!$H$19,'PV - ACI et ACC'!$Q$79),0)</f>
        <v>-13122.786107692271</v>
      </c>
      <c r="Y191" s="37">
        <f>IFERROR(PPMT('PV - ACI et ACC'!$H$20,'PV - ACI et ACC'!Y$132-$A191+1,'PV - ACI et ACC'!$H$19,'PV - ACI et ACC'!$Q$79),0)</f>
        <v>-13647.697551999961</v>
      </c>
      <c r="Z191" s="37">
        <f>IFERROR(PPMT('PV - ACI et ACC'!$H$20,'PV - ACI et ACC'!Z$132-$A191+1,'PV - ACI et ACC'!$H$19,'PV - ACI et ACC'!$Q$79),0)</f>
        <v>-14193.605454079961</v>
      </c>
      <c r="AA191" s="37">
        <f>IFERROR(PPMT('PV - ACI et ACC'!$H$20,'PV - ACI et ACC'!AA$132-$A191+1,'PV - ACI et ACC'!$H$19,'PV - ACI et ACC'!$Q$79),0)</f>
        <v>-14761.349672243157</v>
      </c>
      <c r="AB191" s="37">
        <f>IFERROR(PPMT('PV - ACI et ACC'!$H$20,'PV - ACI et ACC'!AB$132-$A191+1,'PV - ACI et ACC'!$H$19,'PV - ACI et ACC'!$Q$79),0)</f>
        <v>-15351.803659132886</v>
      </c>
      <c r="AC191" s="37">
        <f>IFERROR(PPMT('PV - ACI et ACC'!$H$20,'PV - ACI et ACC'!AC$132-$A191+1,'PV - ACI et ACC'!$H$19,'PV - ACI et ACC'!$Q$79),0)</f>
        <v>-15965.875805498201</v>
      </c>
      <c r="AD191" s="37">
        <f>IFERROR(PPMT('PV - ACI et ACC'!$H$20,'PV - ACI et ACC'!AD$132-$A191+1,'PV - ACI et ACC'!$H$19,'PV - ACI et ACC'!$Q$79),0)</f>
        <v>-16604.510837718128</v>
      </c>
      <c r="AE191" s="37">
        <f>IFERROR(PPMT('PV - ACI et ACC'!$H$20,'PV - ACI et ACC'!AE$132-$A191+1,'PV - ACI et ACC'!$H$19,'PV - ACI et ACC'!$Q$79),0)</f>
        <v>0</v>
      </c>
    </row>
    <row r="192" spans="1:31" ht="15" hidden="1" outlineLevel="1">
      <c r="A192">
        <v>16</v>
      </c>
      <c r="B192" s="37"/>
      <c r="C192" s="37"/>
      <c r="D192" s="37"/>
      <c r="E192" s="37"/>
      <c r="F192" s="37"/>
      <c r="G192" s="37"/>
      <c r="H192" s="37"/>
      <c r="I192" s="37"/>
      <c r="J192" s="37"/>
      <c r="K192" s="37"/>
      <c r="L192" s="37"/>
      <c r="M192" s="37"/>
      <c r="N192" s="37"/>
      <c r="O192" s="37"/>
      <c r="P192" s="37"/>
      <c r="Q192" s="37">
        <f>IFERROR(PPMT('PV - ACI et ACC'!$H$20,'PV - ACI et ACC'!Q$132-$A192+1,'PV - ACI et ACC'!$H$19,'PV - ACI et ACC'!$R$79),0)</f>
        <v>-9588.691271226855</v>
      </c>
      <c r="R192" s="37">
        <f>IFERROR(PPMT('PV - ACI et ACC'!$H$20,'PV - ACI et ACC'!R$132-$A192+1,'PV - ACI et ACC'!$H$19,'PV - ACI et ACC'!$R$79),0)</f>
        <v>-9972.2389220759287</v>
      </c>
      <c r="S192" s="37">
        <f>IFERROR(PPMT('PV - ACI et ACC'!$H$20,'PV - ACI et ACC'!S$132-$A192+1,'PV - ACI et ACC'!$H$19,'PV - ACI et ACC'!$R$79),0)</f>
        <v>-10371.128478958964</v>
      </c>
      <c r="T192" s="37">
        <f>IFERROR(PPMT('PV - ACI et ACC'!$H$20,'PV - ACI et ACC'!T$132-$A192+1,'PV - ACI et ACC'!$H$19,'PV - ACI et ACC'!$R$79),0)</f>
        <v>-10785.973618117325</v>
      </c>
      <c r="U192" s="37">
        <f>IFERROR(PPMT('PV - ACI et ACC'!$H$20,'PV - ACI et ACC'!U$132-$A192+1,'PV - ACI et ACC'!$H$19,'PV - ACI et ACC'!$R$79),0)</f>
        <v>-11217.412562842015</v>
      </c>
      <c r="V192" s="37">
        <f>IFERROR(PPMT('PV - ACI et ACC'!$H$20,'PV - ACI et ACC'!V$132-$A192+1,'PV - ACI et ACC'!$H$19,'PV - ACI et ACC'!$R$79),0)</f>
        <v>-11666.109065355697</v>
      </c>
      <c r="W192" s="37">
        <f>IFERROR(PPMT('PV - ACI et ACC'!$H$20,'PV - ACI et ACC'!W$132-$A192+1,'PV - ACI et ACC'!$H$19,'PV - ACI et ACC'!$R$79),0)</f>
        <v>-12132.753427969925</v>
      </c>
      <c r="X192" s="37">
        <f>IFERROR(PPMT('PV - ACI et ACC'!$H$20,'PV - ACI et ACC'!X$132-$A192+1,'PV - ACI et ACC'!$H$19,'PV - ACI et ACC'!$R$79),0)</f>
        <v>-12618.06356508872</v>
      </c>
      <c r="Y192" s="37">
        <f>IFERROR(PPMT('PV - ACI et ACC'!$H$20,'PV - ACI et ACC'!Y$132-$A192+1,'PV - ACI et ACC'!$H$19,'PV - ACI et ACC'!$R$79),0)</f>
        <v>-13122.786107692271</v>
      </c>
      <c r="Z192" s="37">
        <f>IFERROR(PPMT('PV - ACI et ACC'!$H$20,'PV - ACI et ACC'!Z$132-$A192+1,'PV - ACI et ACC'!$H$19,'PV - ACI et ACC'!$R$79),0)</f>
        <v>-13647.697551999961</v>
      </c>
      <c r="AA192" s="37">
        <f>IFERROR(PPMT('PV - ACI et ACC'!$H$20,'PV - ACI et ACC'!AA$132-$A192+1,'PV - ACI et ACC'!$H$19,'PV - ACI et ACC'!$R$79),0)</f>
        <v>-14193.605454079961</v>
      </c>
      <c r="AB192" s="37">
        <f>IFERROR(PPMT('PV - ACI et ACC'!$H$20,'PV - ACI et ACC'!AB$132-$A192+1,'PV - ACI et ACC'!$H$19,'PV - ACI et ACC'!$R$79),0)</f>
        <v>-14761.349672243157</v>
      </c>
      <c r="AC192" s="37">
        <f>IFERROR(PPMT('PV - ACI et ACC'!$H$20,'PV - ACI et ACC'!AC$132-$A192+1,'PV - ACI et ACC'!$H$19,'PV - ACI et ACC'!$R$79),0)</f>
        <v>-15351.803659132886</v>
      </c>
      <c r="AD192" s="37">
        <f>IFERROR(PPMT('PV - ACI et ACC'!$H$20,'PV - ACI et ACC'!AD$132-$A192+1,'PV - ACI et ACC'!$H$19,'PV - ACI et ACC'!$R$79),0)</f>
        <v>-15965.875805498201</v>
      </c>
      <c r="AE192" s="37">
        <f>IFERROR(PPMT('PV - ACI et ACC'!$H$20,'PV - ACI et ACC'!AE$132-$A192+1,'PV - ACI et ACC'!$H$19,'PV - ACI et ACC'!$R$79),0)</f>
        <v>-16604.510837718128</v>
      </c>
    </row>
    <row r="193" spans="1:31" ht="15" hidden="1" outlineLevel="1">
      <c r="A193">
        <v>17</v>
      </c>
      <c r="B193" s="37"/>
      <c r="C193" s="37"/>
      <c r="D193" s="37"/>
      <c r="E193" s="37"/>
      <c r="F193" s="37"/>
      <c r="G193" s="37"/>
      <c r="H193" s="37"/>
      <c r="I193" s="37"/>
      <c r="J193" s="37"/>
      <c r="K193" s="37"/>
      <c r="L193" s="37"/>
      <c r="M193" s="37"/>
      <c r="N193" s="37"/>
      <c r="O193" s="37"/>
      <c r="P193" s="37"/>
      <c r="Q193" s="37"/>
      <c r="R193" s="37">
        <f>IFERROR(PPMT('PV - ACI et ACC'!$H$20,'PV - ACI et ACC'!R$132-$A193+1,'PV - ACI et ACC'!$H$19,'PV - ACI et ACC'!$S$79),0)</f>
        <v>-9588.691271226855</v>
      </c>
      <c r="S193" s="37">
        <f>IFERROR(PPMT('PV - ACI et ACC'!$H$20,'PV - ACI et ACC'!S$132-$A193+1,'PV - ACI et ACC'!$H$19,'PV - ACI et ACC'!$S$79),0)</f>
        <v>-9972.2389220759287</v>
      </c>
      <c r="T193" s="37">
        <f>IFERROR(PPMT('PV - ACI et ACC'!$H$20,'PV - ACI et ACC'!T$132-$A193+1,'PV - ACI et ACC'!$H$19,'PV - ACI et ACC'!$S$79),0)</f>
        <v>-10371.128478958964</v>
      </c>
      <c r="U193" s="37">
        <f>IFERROR(PPMT('PV - ACI et ACC'!$H$20,'PV - ACI et ACC'!U$132-$A193+1,'PV - ACI et ACC'!$H$19,'PV - ACI et ACC'!$S$79),0)</f>
        <v>-10785.973618117325</v>
      </c>
      <c r="V193" s="37">
        <f>IFERROR(PPMT('PV - ACI et ACC'!$H$20,'PV - ACI et ACC'!V$132-$A193+1,'PV - ACI et ACC'!$H$19,'PV - ACI et ACC'!$S$79),0)</f>
        <v>-11217.412562842015</v>
      </c>
      <c r="W193" s="37">
        <f>IFERROR(PPMT('PV - ACI et ACC'!$H$20,'PV - ACI et ACC'!W$132-$A193+1,'PV - ACI et ACC'!$H$19,'PV - ACI et ACC'!$S$79),0)</f>
        <v>-11666.109065355697</v>
      </c>
      <c r="X193" s="37">
        <f>IFERROR(PPMT('PV - ACI et ACC'!$H$20,'PV - ACI et ACC'!X$132-$A193+1,'PV - ACI et ACC'!$H$19,'PV - ACI et ACC'!$S$79),0)</f>
        <v>-12132.753427969925</v>
      </c>
      <c r="Y193" s="37">
        <f>IFERROR(PPMT('PV - ACI et ACC'!$H$20,'PV - ACI et ACC'!Y$132-$A193+1,'PV - ACI et ACC'!$H$19,'PV - ACI et ACC'!$S$79),0)</f>
        <v>-12618.06356508872</v>
      </c>
      <c r="Z193" s="37">
        <f>IFERROR(PPMT('PV - ACI et ACC'!$H$20,'PV - ACI et ACC'!Z$132-$A193+1,'PV - ACI et ACC'!$H$19,'PV - ACI et ACC'!$S$79),0)</f>
        <v>-13122.786107692271</v>
      </c>
      <c r="AA193" s="37">
        <f>IFERROR(PPMT('PV - ACI et ACC'!$H$20,'PV - ACI et ACC'!AA$132-$A193+1,'PV - ACI et ACC'!$H$19,'PV - ACI et ACC'!$S$79),0)</f>
        <v>-13647.697551999961</v>
      </c>
      <c r="AB193" s="37">
        <f>IFERROR(PPMT('PV - ACI et ACC'!$H$20,'PV - ACI et ACC'!AB$132-$A193+1,'PV - ACI et ACC'!$H$19,'PV - ACI et ACC'!$S$79),0)</f>
        <v>-14193.605454079961</v>
      </c>
      <c r="AC193" s="37">
        <f>IFERROR(PPMT('PV - ACI et ACC'!$H$20,'PV - ACI et ACC'!AC$132-$A193+1,'PV - ACI et ACC'!$H$19,'PV - ACI et ACC'!$S$79),0)</f>
        <v>-14761.349672243157</v>
      </c>
      <c r="AD193" s="37">
        <f>IFERROR(PPMT('PV - ACI et ACC'!$H$20,'PV - ACI et ACC'!AD$132-$A193+1,'PV - ACI et ACC'!$H$19,'PV - ACI et ACC'!$S$79),0)</f>
        <v>-15351.803659132886</v>
      </c>
      <c r="AE193" s="37">
        <f>IFERROR(PPMT('PV - ACI et ACC'!$H$20,'PV - ACI et ACC'!AE$132-$A193+1,'PV - ACI et ACC'!$H$19,'PV - ACI et ACC'!$S$79),0)</f>
        <v>-15965.875805498201</v>
      </c>
    </row>
    <row r="194" spans="1:31" ht="15" hidden="1" outlineLevel="1">
      <c r="A194">
        <v>18</v>
      </c>
      <c r="B194" s="37"/>
      <c r="C194" s="37"/>
      <c r="D194" s="37"/>
      <c r="E194" s="37"/>
      <c r="F194" s="37"/>
      <c r="G194" s="37"/>
      <c r="H194" s="37"/>
      <c r="I194" s="37"/>
      <c r="J194" s="37"/>
      <c r="K194" s="37"/>
      <c r="L194" s="37"/>
      <c r="M194" s="37"/>
      <c r="N194" s="37"/>
      <c r="O194" s="37"/>
      <c r="P194" s="37"/>
      <c r="Q194" s="37"/>
      <c r="R194" s="37"/>
      <c r="S194" s="37">
        <f>IFERROR(PPMT('PV - ACI et ACC'!$H$20,'PV - ACI et ACC'!S$132-$A194+1,'PV - ACI et ACC'!$H$19,'PV - ACI et ACC'!$T$79),0)</f>
        <v>-9588.691271226855</v>
      </c>
      <c r="T194" s="37">
        <f>IFERROR(PPMT('PV - ACI et ACC'!$H$20,'PV - ACI et ACC'!T$132-$A194+1,'PV - ACI et ACC'!$H$19,'PV - ACI et ACC'!$T$79),0)</f>
        <v>-9972.2389220759287</v>
      </c>
      <c r="U194" s="37">
        <f>IFERROR(PPMT('PV - ACI et ACC'!$H$20,'PV - ACI et ACC'!U$132-$A194+1,'PV - ACI et ACC'!$H$19,'PV - ACI et ACC'!$T$79),0)</f>
        <v>-10371.128478958964</v>
      </c>
      <c r="V194" s="37">
        <f>IFERROR(PPMT('PV - ACI et ACC'!$H$20,'PV - ACI et ACC'!V$132-$A194+1,'PV - ACI et ACC'!$H$19,'PV - ACI et ACC'!$T$79),0)</f>
        <v>-10785.973618117325</v>
      </c>
      <c r="W194" s="37">
        <f>IFERROR(PPMT('PV - ACI et ACC'!$H$20,'PV - ACI et ACC'!W$132-$A194+1,'PV - ACI et ACC'!$H$19,'PV - ACI et ACC'!$T$79),0)</f>
        <v>-11217.412562842015</v>
      </c>
      <c r="X194" s="37">
        <f>IFERROR(PPMT('PV - ACI et ACC'!$H$20,'PV - ACI et ACC'!X$132-$A194+1,'PV - ACI et ACC'!$H$19,'PV - ACI et ACC'!$T$79),0)</f>
        <v>-11666.109065355697</v>
      </c>
      <c r="Y194" s="37">
        <f>IFERROR(PPMT('PV - ACI et ACC'!$H$20,'PV - ACI et ACC'!Y$132-$A194+1,'PV - ACI et ACC'!$H$19,'PV - ACI et ACC'!$T$79),0)</f>
        <v>-12132.753427969925</v>
      </c>
      <c r="Z194" s="37">
        <f>IFERROR(PPMT('PV - ACI et ACC'!$H$20,'PV - ACI et ACC'!Z$132-$A194+1,'PV - ACI et ACC'!$H$19,'PV - ACI et ACC'!$T$79),0)</f>
        <v>-12618.06356508872</v>
      </c>
      <c r="AA194" s="37">
        <f>IFERROR(PPMT('PV - ACI et ACC'!$H$20,'PV - ACI et ACC'!AA$132-$A194+1,'PV - ACI et ACC'!$H$19,'PV - ACI et ACC'!$T$79),0)</f>
        <v>-13122.786107692271</v>
      </c>
      <c r="AB194" s="37">
        <f>IFERROR(PPMT('PV - ACI et ACC'!$H$20,'PV - ACI et ACC'!AB$132-$A194+1,'PV - ACI et ACC'!$H$19,'PV - ACI et ACC'!$T$79),0)</f>
        <v>-13647.697551999961</v>
      </c>
      <c r="AC194" s="37">
        <f>IFERROR(PPMT('PV - ACI et ACC'!$H$20,'PV - ACI et ACC'!AC$132-$A194+1,'PV - ACI et ACC'!$H$19,'PV - ACI et ACC'!$T$79),0)</f>
        <v>-14193.605454079961</v>
      </c>
      <c r="AD194" s="37">
        <f>IFERROR(PPMT('PV - ACI et ACC'!$H$20,'PV - ACI et ACC'!AD$132-$A194+1,'PV - ACI et ACC'!$H$19,'PV - ACI et ACC'!$T$79),0)</f>
        <v>-14761.349672243157</v>
      </c>
      <c r="AE194" s="37">
        <f>IFERROR(PPMT('PV - ACI et ACC'!$H$20,'PV - ACI et ACC'!AE$132-$A194+1,'PV - ACI et ACC'!$H$19,'PV - ACI et ACC'!$T$79),0)</f>
        <v>-15351.803659132886</v>
      </c>
    </row>
    <row r="195" spans="1:31" ht="15" hidden="1" outlineLevel="1">
      <c r="A195">
        <v>19</v>
      </c>
      <c r="B195" s="37"/>
      <c r="C195" s="37"/>
      <c r="D195" s="37"/>
      <c r="E195" s="37"/>
      <c r="F195" s="37"/>
      <c r="G195" s="37"/>
      <c r="H195" s="37"/>
      <c r="I195" s="37"/>
      <c r="J195" s="37"/>
      <c r="K195" s="37"/>
      <c r="L195" s="37"/>
      <c r="M195" s="37"/>
      <c r="N195" s="37"/>
      <c r="O195" s="37"/>
      <c r="P195" s="37"/>
      <c r="Q195" s="37"/>
      <c r="R195" s="37"/>
      <c r="S195" s="37"/>
      <c r="T195" s="37">
        <f>IFERROR(PPMT('PV - ACI et ACC'!$H$20,'PV - ACI et ACC'!T$132-$A195+1,'PV - ACI et ACC'!$H$19,'PV - ACI et ACC'!$U$79),0)</f>
        <v>-9588.691271226855</v>
      </c>
      <c r="U195" s="37">
        <f>IFERROR(PPMT('PV - ACI et ACC'!$H$20,'PV - ACI et ACC'!U$132-$A195+1,'PV - ACI et ACC'!$H$19,'PV - ACI et ACC'!$U$79),0)</f>
        <v>-9972.2389220759287</v>
      </c>
      <c r="V195" s="37">
        <f>IFERROR(PPMT('PV - ACI et ACC'!$H$20,'PV - ACI et ACC'!V$132-$A195+1,'PV - ACI et ACC'!$H$19,'PV - ACI et ACC'!$U$79),0)</f>
        <v>-10371.128478958964</v>
      </c>
      <c r="W195" s="37">
        <f>IFERROR(PPMT('PV - ACI et ACC'!$H$20,'PV - ACI et ACC'!W$132-$A195+1,'PV - ACI et ACC'!$H$19,'PV - ACI et ACC'!$U$79),0)</f>
        <v>-10785.973618117325</v>
      </c>
      <c r="X195" s="37">
        <f>IFERROR(PPMT('PV - ACI et ACC'!$H$20,'PV - ACI et ACC'!X$132-$A195+1,'PV - ACI et ACC'!$H$19,'PV - ACI et ACC'!$U$79),0)</f>
        <v>-11217.412562842015</v>
      </c>
      <c r="Y195" s="37">
        <f>IFERROR(PPMT('PV - ACI et ACC'!$H$20,'PV - ACI et ACC'!Y$132-$A195+1,'PV - ACI et ACC'!$H$19,'PV - ACI et ACC'!$U$79),0)</f>
        <v>-11666.109065355697</v>
      </c>
      <c r="Z195" s="37">
        <f>IFERROR(PPMT('PV - ACI et ACC'!$H$20,'PV - ACI et ACC'!Z$132-$A195+1,'PV - ACI et ACC'!$H$19,'PV - ACI et ACC'!$U$79),0)</f>
        <v>-12132.753427969925</v>
      </c>
      <c r="AA195" s="37">
        <f>IFERROR(PPMT('PV - ACI et ACC'!$H$20,'PV - ACI et ACC'!AA$132-$A195+1,'PV - ACI et ACC'!$H$19,'PV - ACI et ACC'!$U$79),0)</f>
        <v>-12618.06356508872</v>
      </c>
      <c r="AB195" s="37">
        <f>IFERROR(PPMT('PV - ACI et ACC'!$H$20,'PV - ACI et ACC'!AB$132-$A195+1,'PV - ACI et ACC'!$H$19,'PV - ACI et ACC'!$U$79),0)</f>
        <v>-13122.786107692271</v>
      </c>
      <c r="AC195" s="37">
        <f>IFERROR(PPMT('PV - ACI et ACC'!$H$20,'PV - ACI et ACC'!AC$132-$A195+1,'PV - ACI et ACC'!$H$19,'PV - ACI et ACC'!$U$79),0)</f>
        <v>-13647.697551999961</v>
      </c>
      <c r="AD195" s="37">
        <f>IFERROR(PPMT('PV - ACI et ACC'!$H$20,'PV - ACI et ACC'!AD$132-$A195+1,'PV - ACI et ACC'!$H$19,'PV - ACI et ACC'!$U$79),0)</f>
        <v>-14193.605454079961</v>
      </c>
      <c r="AE195" s="37">
        <f>IFERROR(PPMT('PV - ACI et ACC'!$H$20,'PV - ACI et ACC'!AE$132-$A195+1,'PV - ACI et ACC'!$H$19,'PV - ACI et ACC'!$U$79),0)</f>
        <v>-14761.349672243157</v>
      </c>
    </row>
    <row r="196" spans="1:31" ht="15" hidden="1" outlineLevel="1">
      <c r="A196">
        <v>20</v>
      </c>
      <c r="B196" s="37"/>
      <c r="C196" s="37"/>
      <c r="D196" s="37"/>
      <c r="E196" s="37"/>
      <c r="F196" s="37"/>
      <c r="G196" s="37"/>
      <c r="H196" s="37"/>
      <c r="I196" s="37"/>
      <c r="J196" s="37"/>
      <c r="K196" s="37"/>
      <c r="L196" s="37"/>
      <c r="M196" s="37"/>
      <c r="N196" s="37"/>
      <c r="O196" s="37"/>
      <c r="P196" s="37"/>
      <c r="Q196" s="37"/>
      <c r="R196" s="37"/>
      <c r="S196" s="37"/>
      <c r="T196" s="37"/>
      <c r="U196" s="37">
        <f>IFERROR(PPMT('PV - ACI et ACC'!$H$20,'PV - ACI et ACC'!U$132-$A196+1,'PV - ACI et ACC'!$H$19,'PV - ACI et ACC'!$V$79),0)</f>
        <v>-9588.691271226855</v>
      </c>
      <c r="V196" s="37">
        <f>IFERROR(PPMT('PV - ACI et ACC'!$H$20,'PV - ACI et ACC'!V$132-$A196+1,'PV - ACI et ACC'!$H$19,'PV - ACI et ACC'!$V$79),0)</f>
        <v>-9972.2389220759287</v>
      </c>
      <c r="W196" s="37">
        <f>IFERROR(PPMT('PV - ACI et ACC'!$H$20,'PV - ACI et ACC'!W$132-$A196+1,'PV - ACI et ACC'!$H$19,'PV - ACI et ACC'!$V$79),0)</f>
        <v>-10371.128478958964</v>
      </c>
      <c r="X196" s="37">
        <f>IFERROR(PPMT('PV - ACI et ACC'!$H$20,'PV - ACI et ACC'!X$132-$A196+1,'PV - ACI et ACC'!$H$19,'PV - ACI et ACC'!$V$79),0)</f>
        <v>-10785.973618117325</v>
      </c>
      <c r="Y196" s="37">
        <f>IFERROR(PPMT('PV - ACI et ACC'!$H$20,'PV - ACI et ACC'!Y$132-$A196+1,'PV - ACI et ACC'!$H$19,'PV - ACI et ACC'!$V$79),0)</f>
        <v>-11217.412562842015</v>
      </c>
      <c r="Z196" s="37">
        <f>IFERROR(PPMT('PV - ACI et ACC'!$H$20,'PV - ACI et ACC'!Z$132-$A196+1,'PV - ACI et ACC'!$H$19,'PV - ACI et ACC'!$V$79),0)</f>
        <v>-11666.109065355697</v>
      </c>
      <c r="AA196" s="37">
        <f>IFERROR(PPMT('PV - ACI et ACC'!$H$20,'PV - ACI et ACC'!AA$132-$A196+1,'PV - ACI et ACC'!$H$19,'PV - ACI et ACC'!$V$79),0)</f>
        <v>-12132.753427969925</v>
      </c>
      <c r="AB196" s="37">
        <f>IFERROR(PPMT('PV - ACI et ACC'!$H$20,'PV - ACI et ACC'!AB$132-$A196+1,'PV - ACI et ACC'!$H$19,'PV - ACI et ACC'!$V$79),0)</f>
        <v>-12618.06356508872</v>
      </c>
      <c r="AC196" s="37">
        <f>IFERROR(PPMT('PV - ACI et ACC'!$H$20,'PV - ACI et ACC'!AC$132-$A196+1,'PV - ACI et ACC'!$H$19,'PV - ACI et ACC'!$V$79),0)</f>
        <v>-13122.786107692271</v>
      </c>
      <c r="AD196" s="37">
        <f>IFERROR(PPMT('PV - ACI et ACC'!$H$20,'PV - ACI et ACC'!AD$132-$A196+1,'PV - ACI et ACC'!$H$19,'PV - ACI et ACC'!$V$79),0)</f>
        <v>-13647.697551999961</v>
      </c>
      <c r="AE196" s="37">
        <f>IFERROR(PPMT('PV - ACI et ACC'!$H$20,'PV - ACI et ACC'!AE$132-$A196+1,'PV - ACI et ACC'!$H$19,'PV - ACI et ACC'!$V$79),0)</f>
        <v>-14193.605454079961</v>
      </c>
    </row>
    <row r="197" spans="1:31" ht="15" hidden="1" outlineLevel="1">
      <c r="A197">
        <v>21</v>
      </c>
      <c r="B197" s="37"/>
      <c r="C197" s="37"/>
      <c r="D197" s="37"/>
      <c r="E197" s="37"/>
      <c r="F197" s="37"/>
      <c r="G197" s="37"/>
      <c r="H197" s="37"/>
      <c r="I197" s="37"/>
      <c r="J197" s="37"/>
      <c r="K197" s="37"/>
      <c r="L197" s="37"/>
      <c r="M197" s="37"/>
      <c r="N197" s="37"/>
      <c r="O197" s="37"/>
      <c r="P197" s="37"/>
      <c r="Q197" s="37"/>
      <c r="R197" s="37"/>
      <c r="S197" s="37"/>
      <c r="T197" s="37"/>
      <c r="U197" s="37"/>
      <c r="V197" s="37">
        <f>IFERROR(PPMT('PV - ACI et ACC'!$H$20,'PV - ACI et ACC'!V$132-$A197+1,'PV - ACI et ACC'!$H$19,'PV - ACI et ACC'!$W$79),0)</f>
        <v>-9588.691271226855</v>
      </c>
      <c r="W197" s="37">
        <f>IFERROR(PPMT('PV - ACI et ACC'!$H$20,'PV - ACI et ACC'!W$132-$A197+1,'PV - ACI et ACC'!$H$19,'PV - ACI et ACC'!$W$79),0)</f>
        <v>-9972.2389220759287</v>
      </c>
      <c r="X197" s="37">
        <f>IFERROR(PPMT('PV - ACI et ACC'!$H$20,'PV - ACI et ACC'!X$132-$A197+1,'PV - ACI et ACC'!$H$19,'PV - ACI et ACC'!$W$79),0)</f>
        <v>-10371.128478958964</v>
      </c>
      <c r="Y197" s="37">
        <f>IFERROR(PPMT('PV - ACI et ACC'!$H$20,'PV - ACI et ACC'!Y$132-$A197+1,'PV - ACI et ACC'!$H$19,'PV - ACI et ACC'!$W$79),0)</f>
        <v>-10785.973618117325</v>
      </c>
      <c r="Z197" s="37">
        <f>IFERROR(PPMT('PV - ACI et ACC'!$H$20,'PV - ACI et ACC'!Z$132-$A197+1,'PV - ACI et ACC'!$H$19,'PV - ACI et ACC'!$W$79),0)</f>
        <v>-11217.412562842015</v>
      </c>
      <c r="AA197" s="37">
        <f>IFERROR(PPMT('PV - ACI et ACC'!$H$20,'PV - ACI et ACC'!AA$132-$A197+1,'PV - ACI et ACC'!$H$19,'PV - ACI et ACC'!$W$79),0)</f>
        <v>-11666.109065355697</v>
      </c>
      <c r="AB197" s="37">
        <f>IFERROR(PPMT('PV - ACI et ACC'!$H$20,'PV - ACI et ACC'!AB$132-$A197+1,'PV - ACI et ACC'!$H$19,'PV - ACI et ACC'!$W$79),0)</f>
        <v>-12132.753427969925</v>
      </c>
      <c r="AC197" s="37">
        <f>IFERROR(PPMT('PV - ACI et ACC'!$H$20,'PV - ACI et ACC'!AC$132-$A197+1,'PV - ACI et ACC'!$H$19,'PV - ACI et ACC'!$W$79),0)</f>
        <v>-12618.06356508872</v>
      </c>
      <c r="AD197" s="37">
        <f>IFERROR(PPMT('PV - ACI et ACC'!$H$20,'PV - ACI et ACC'!AD$132-$A197+1,'PV - ACI et ACC'!$H$19,'PV - ACI et ACC'!$W$79),0)</f>
        <v>-13122.786107692271</v>
      </c>
      <c r="AE197" s="37">
        <f>IFERROR(PPMT('PV - ACI et ACC'!$H$20,'PV - ACI et ACC'!AE$132-$A197+1,'PV - ACI et ACC'!$H$19,'PV - ACI et ACC'!$W$79),0)</f>
        <v>-13647.697551999961</v>
      </c>
    </row>
    <row r="198" spans="1:31" ht="15" hidden="1" outlineLevel="1">
      <c r="A198">
        <v>22</v>
      </c>
      <c r="B198" s="37"/>
      <c r="C198" s="37"/>
      <c r="D198" s="37"/>
      <c r="E198" s="37"/>
      <c r="F198" s="37"/>
      <c r="G198" s="37"/>
      <c r="H198" s="37"/>
      <c r="I198" s="37"/>
      <c r="J198" s="37"/>
      <c r="K198" s="37"/>
      <c r="L198" s="37"/>
      <c r="M198" s="37"/>
      <c r="N198" s="37"/>
      <c r="O198" s="37"/>
      <c r="P198" s="37"/>
      <c r="Q198" s="37"/>
      <c r="R198" s="37"/>
      <c r="S198" s="37"/>
      <c r="T198" s="37"/>
      <c r="U198" s="37"/>
      <c r="V198" s="37"/>
      <c r="W198" s="37">
        <f>IFERROR(PPMT('PV - ACI et ACC'!$H$20,'PV - ACI et ACC'!W$132-$A198+1,'PV - ACI et ACC'!$H$19,'PV - ACI et ACC'!$X$79),0)</f>
        <v>-9588.691271226855</v>
      </c>
      <c r="X198" s="37">
        <f>IFERROR(PPMT('PV - ACI et ACC'!$H$20,'PV - ACI et ACC'!X$132-$A198+1,'PV - ACI et ACC'!$H$19,'PV - ACI et ACC'!$X$79),0)</f>
        <v>-9972.2389220759287</v>
      </c>
      <c r="Y198" s="37">
        <f>IFERROR(PPMT('PV - ACI et ACC'!$H$20,'PV - ACI et ACC'!Y$132-$A198+1,'PV - ACI et ACC'!$H$19,'PV - ACI et ACC'!$X$79),0)</f>
        <v>-10371.128478958964</v>
      </c>
      <c r="Z198" s="37">
        <f>IFERROR(PPMT('PV - ACI et ACC'!$H$20,'PV - ACI et ACC'!Z$132-$A198+1,'PV - ACI et ACC'!$H$19,'PV - ACI et ACC'!$X$79),0)</f>
        <v>-10785.973618117325</v>
      </c>
      <c r="AA198" s="37">
        <f>IFERROR(PPMT('PV - ACI et ACC'!$H$20,'PV - ACI et ACC'!AA$132-$A198+1,'PV - ACI et ACC'!$H$19,'PV - ACI et ACC'!$X$79),0)</f>
        <v>-11217.412562842015</v>
      </c>
      <c r="AB198" s="37">
        <f>IFERROR(PPMT('PV - ACI et ACC'!$H$20,'PV - ACI et ACC'!AB$132-$A198+1,'PV - ACI et ACC'!$H$19,'PV - ACI et ACC'!$X$79),0)</f>
        <v>-11666.109065355697</v>
      </c>
      <c r="AC198" s="37">
        <f>IFERROR(PPMT('PV - ACI et ACC'!$H$20,'PV - ACI et ACC'!AC$132-$A198+1,'PV - ACI et ACC'!$H$19,'PV - ACI et ACC'!$X$79),0)</f>
        <v>-12132.753427969925</v>
      </c>
      <c r="AD198" s="37">
        <f>IFERROR(PPMT('PV - ACI et ACC'!$H$20,'PV - ACI et ACC'!AD$132-$A198+1,'PV - ACI et ACC'!$H$19,'PV - ACI et ACC'!$X$79),0)</f>
        <v>-12618.06356508872</v>
      </c>
      <c r="AE198" s="37">
        <f>IFERROR(PPMT('PV - ACI et ACC'!$H$20,'PV - ACI et ACC'!AE$132-$A198+1,'PV - ACI et ACC'!$H$19,'PV - ACI et ACC'!$X$79),0)</f>
        <v>-13122.786107692271</v>
      </c>
    </row>
    <row r="199" spans="1:31" ht="15" hidden="1" outlineLevel="1">
      <c r="A199">
        <v>23</v>
      </c>
      <c r="B199" s="37"/>
      <c r="C199" s="37"/>
      <c r="D199" s="37"/>
      <c r="E199" s="37"/>
      <c r="F199" s="37"/>
      <c r="G199" s="37"/>
      <c r="H199" s="37"/>
      <c r="I199" s="37"/>
      <c r="J199" s="37"/>
      <c r="K199" s="37"/>
      <c r="L199" s="37"/>
      <c r="M199" s="37"/>
      <c r="N199" s="37"/>
      <c r="O199" s="37"/>
      <c r="P199" s="37"/>
      <c r="Q199" s="37"/>
      <c r="R199" s="37"/>
      <c r="S199" s="37"/>
      <c r="T199" s="37"/>
      <c r="U199" s="37"/>
      <c r="V199" s="37"/>
      <c r="W199" s="37"/>
      <c r="X199" s="37">
        <f>IFERROR(PPMT('PV - ACI et ACC'!$H$20,'PV - ACI et ACC'!X$132-$A199+1,'PV - ACI et ACC'!$H$19,'PV - ACI et ACC'!$Y$79),0)</f>
        <v>-9588.691271226855</v>
      </c>
      <c r="Y199" s="37">
        <f>IFERROR(PPMT('PV - ACI et ACC'!$H$20,'PV - ACI et ACC'!Y$132-$A199+1,'PV - ACI et ACC'!$H$19,'PV - ACI et ACC'!$Y$79),0)</f>
        <v>-9972.2389220759287</v>
      </c>
      <c r="Z199" s="37">
        <f>IFERROR(PPMT('PV - ACI et ACC'!$H$20,'PV - ACI et ACC'!Z$132-$A199+1,'PV - ACI et ACC'!$H$19,'PV - ACI et ACC'!$Y$79),0)</f>
        <v>-10371.128478958964</v>
      </c>
      <c r="AA199" s="37">
        <f>IFERROR(PPMT('PV - ACI et ACC'!$H$20,'PV - ACI et ACC'!AA$132-$A199+1,'PV - ACI et ACC'!$H$19,'PV - ACI et ACC'!$Y$79),0)</f>
        <v>-10785.973618117325</v>
      </c>
      <c r="AB199" s="37">
        <f>IFERROR(PPMT('PV - ACI et ACC'!$H$20,'PV - ACI et ACC'!AB$132-$A199+1,'PV - ACI et ACC'!$H$19,'PV - ACI et ACC'!$Y$79),0)</f>
        <v>-11217.412562842015</v>
      </c>
      <c r="AC199" s="37">
        <f>IFERROR(PPMT('PV - ACI et ACC'!$H$20,'PV - ACI et ACC'!AC$132-$A199+1,'PV - ACI et ACC'!$H$19,'PV - ACI et ACC'!$Y$79),0)</f>
        <v>-11666.109065355697</v>
      </c>
      <c r="AD199" s="37">
        <f>IFERROR(PPMT('PV - ACI et ACC'!$H$20,'PV - ACI et ACC'!AD$132-$A199+1,'PV - ACI et ACC'!$H$19,'PV - ACI et ACC'!$Y$79),0)</f>
        <v>-12132.753427969925</v>
      </c>
      <c r="AE199" s="37">
        <f>IFERROR(PPMT('PV - ACI et ACC'!$H$20,'PV - ACI et ACC'!AE$132-$A199+1,'PV - ACI et ACC'!$H$19,'PV - ACI et ACC'!$Y$79),0)</f>
        <v>-12618.06356508872</v>
      </c>
    </row>
    <row r="200" spans="1:31" ht="15" hidden="1" outlineLevel="1">
      <c r="A200">
        <v>24</v>
      </c>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f>IFERROR(PPMT('PV - ACI et ACC'!$H$20,'PV - ACI et ACC'!Y$132-$A200+1,'PV - ACI et ACC'!$H$19,'PV - ACI et ACC'!$Z$79),0)</f>
        <v>-9588.691271226855</v>
      </c>
      <c r="Z200" s="37">
        <f>IFERROR(PPMT('PV - ACI et ACC'!$H$20,'PV - ACI et ACC'!Z$132-$A200+1,'PV - ACI et ACC'!$H$19,'PV - ACI et ACC'!$Z$79),0)</f>
        <v>-9972.2389220759287</v>
      </c>
      <c r="AA200" s="37">
        <f>IFERROR(PPMT('PV - ACI et ACC'!$H$20,'PV - ACI et ACC'!AA$132-$A200+1,'PV - ACI et ACC'!$H$19,'PV - ACI et ACC'!$Z$79),0)</f>
        <v>-10371.128478958964</v>
      </c>
      <c r="AB200" s="37">
        <f>IFERROR(PPMT('PV - ACI et ACC'!$H$20,'PV - ACI et ACC'!AB$132-$A200+1,'PV - ACI et ACC'!$H$19,'PV - ACI et ACC'!$Z$79),0)</f>
        <v>-10785.973618117325</v>
      </c>
      <c r="AC200" s="37">
        <f>IFERROR(PPMT('PV - ACI et ACC'!$H$20,'PV - ACI et ACC'!AC$132-$A200+1,'PV - ACI et ACC'!$H$19,'PV - ACI et ACC'!$Z$79),0)</f>
        <v>-11217.412562842015</v>
      </c>
      <c r="AD200" s="37">
        <f>IFERROR(PPMT('PV - ACI et ACC'!$H$20,'PV - ACI et ACC'!AD$132-$A200+1,'PV - ACI et ACC'!$H$19,'PV - ACI et ACC'!$Z$79),0)</f>
        <v>-11666.109065355697</v>
      </c>
      <c r="AE200" s="37">
        <f>IFERROR(PPMT('PV - ACI et ACC'!$H$20,'PV - ACI et ACC'!AE$132-$A200+1,'PV - ACI et ACC'!$H$19,'PV - ACI et ACC'!$Z$79),0)</f>
        <v>-12132.753427969925</v>
      </c>
    </row>
    <row r="201" spans="1:31" ht="15" hidden="1" outlineLevel="1">
      <c r="A201">
        <v>25</v>
      </c>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f>IFERROR(PPMT('PV - ACI et ACC'!$H$20,'PV - ACI et ACC'!Z$132-$A201+1,'PV - ACI et ACC'!$H$19,'PV - ACI et ACC'!$AA$79),0)</f>
        <v>-9588.691271226855</v>
      </c>
      <c r="AA201" s="37">
        <f>IFERROR(PPMT('PV - ACI et ACC'!$H$20,'PV - ACI et ACC'!AA$132-$A201+1,'PV - ACI et ACC'!$H$19,'PV - ACI et ACC'!$AA$79),0)</f>
        <v>-9972.2389220759287</v>
      </c>
      <c r="AB201" s="37">
        <f>IFERROR(PPMT('PV - ACI et ACC'!$H$20,'PV - ACI et ACC'!AB$132-$A201+1,'PV - ACI et ACC'!$H$19,'PV - ACI et ACC'!$AA$79),0)</f>
        <v>-10371.128478958964</v>
      </c>
      <c r="AC201" s="37">
        <f>IFERROR(PPMT('PV - ACI et ACC'!$H$20,'PV - ACI et ACC'!AC$132-$A201+1,'PV - ACI et ACC'!$H$19,'PV - ACI et ACC'!$AA$79),0)</f>
        <v>-10785.973618117325</v>
      </c>
      <c r="AD201" s="37">
        <f>IFERROR(PPMT('PV - ACI et ACC'!$H$20,'PV - ACI et ACC'!AD$132-$A201+1,'PV - ACI et ACC'!$H$19,'PV - ACI et ACC'!$AA$79),0)</f>
        <v>-11217.412562842015</v>
      </c>
      <c r="AE201" s="37">
        <f>IFERROR(PPMT('PV - ACI et ACC'!$H$20,'PV - ACI et ACC'!AE$132-$A201+1,'PV - ACI et ACC'!$H$19,'PV - ACI et ACC'!$AA$79),0)</f>
        <v>-11666.109065355697</v>
      </c>
    </row>
    <row r="202" spans="1:31" ht="15" hidden="1" outlineLevel="1">
      <c r="A202">
        <v>26</v>
      </c>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f>IFERROR(PPMT('PV - ACI et ACC'!$H$20,'PV - ACI et ACC'!AA$132-$A202+1,'PV - ACI et ACC'!$H$19,'PV - ACI et ACC'!$AB$79),0)</f>
        <v>-9588.691271226855</v>
      </c>
      <c r="AB202" s="37">
        <f>IFERROR(PPMT('PV - ACI et ACC'!$H$20,'PV - ACI et ACC'!AB$132-$A202+1,'PV - ACI et ACC'!$H$19,'PV - ACI et ACC'!$AB$79),0)</f>
        <v>-9972.2389220759287</v>
      </c>
      <c r="AC202" s="37">
        <f>IFERROR(PPMT('PV - ACI et ACC'!$H$20,'PV - ACI et ACC'!AC$132-$A202+1,'PV - ACI et ACC'!$H$19,'PV - ACI et ACC'!$AB$79),0)</f>
        <v>-10371.128478958964</v>
      </c>
      <c r="AD202" s="37">
        <f>IFERROR(PPMT('PV - ACI et ACC'!$H$20,'PV - ACI et ACC'!AD$132-$A202+1,'PV - ACI et ACC'!$H$19,'PV - ACI et ACC'!$AB$79),0)</f>
        <v>-10785.973618117325</v>
      </c>
      <c r="AE202" s="37">
        <f>IFERROR(PPMT('PV - ACI et ACC'!$H$20,'PV - ACI et ACC'!AE$132-$A202+1,'PV - ACI et ACC'!$H$19,'PV - ACI et ACC'!$AB$79),0)</f>
        <v>-11217.412562842015</v>
      </c>
    </row>
    <row r="203" spans="1:31" ht="15" hidden="1" outlineLevel="1">
      <c r="A203">
        <v>27</v>
      </c>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f>IFERROR(PPMT('PV - ACI et ACC'!$H$20,'PV - ACI et ACC'!AB$132-$A203+1,'PV - ACI et ACC'!$H$19,'PV - ACI et ACC'!$AC$79),0)</f>
        <v>-9588.691271226855</v>
      </c>
      <c r="AC203" s="37">
        <f>IFERROR(PPMT('PV - ACI et ACC'!$H$20,'PV - ACI et ACC'!AC$132-$A203+1,'PV - ACI et ACC'!$H$19,'PV - ACI et ACC'!$AC$79),0)</f>
        <v>-9972.2389220759287</v>
      </c>
      <c r="AD203" s="37">
        <f>IFERROR(PPMT('PV - ACI et ACC'!$H$20,'PV - ACI et ACC'!AD$132-$A203+1,'PV - ACI et ACC'!$H$19,'PV - ACI et ACC'!$AC$79),0)</f>
        <v>-10371.128478958964</v>
      </c>
      <c r="AE203" s="37">
        <f>IFERROR(PPMT('PV - ACI et ACC'!$H$20,'PV - ACI et ACC'!AE$132-$A203+1,'PV - ACI et ACC'!$H$19,'PV - ACI et ACC'!$AC$79),0)</f>
        <v>-10785.973618117325</v>
      </c>
    </row>
    <row r="204" spans="1:31" ht="15" hidden="1" outlineLevel="1">
      <c r="A204">
        <v>28</v>
      </c>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f>IFERROR(PPMT('PV - ACI et ACC'!$H$20,'PV - ACI et ACC'!AC$132-$A204+1,'PV - ACI et ACC'!$H$19,'PV - ACI et ACC'!$AD$79),0)</f>
        <v>-9588.691271226855</v>
      </c>
      <c r="AD204" s="37">
        <f>IFERROR(PPMT('PV - ACI et ACC'!$H$20,'PV - ACI et ACC'!AD$132-$A204+1,'PV - ACI et ACC'!$H$19,'PV - ACI et ACC'!$AD$79),0)</f>
        <v>-9972.2389220759287</v>
      </c>
      <c r="AE204" s="37">
        <f>IFERROR(PPMT('PV - ACI et ACC'!$H$20,'PV - ACI et ACC'!AE$132-$A204+1,'PV - ACI et ACC'!$H$19,'PV - ACI et ACC'!$AD$79),0)</f>
        <v>-10371.128478958964</v>
      </c>
    </row>
    <row r="205" spans="1:31" ht="15" hidden="1" outlineLevel="1">
      <c r="A205">
        <v>29</v>
      </c>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f>IFERROR(PPMT('PV - ACI et ACC'!$H$20,'PV - ACI et ACC'!AD$132-$A205+1,'PV - ACI et ACC'!$H$19,'PV - ACI et ACC'!$AE$79),0)</f>
        <v>-9588.691271226855</v>
      </c>
      <c r="AE205" s="37">
        <f>IFERROR(PPMT('PV - ACI et ACC'!$H$20,'PV - ACI et ACC'!AE$132-$A205+1,'PV - ACI et ACC'!$H$19,'PV - ACI et ACC'!$AE$79),0)</f>
        <v>-9972.2389220759287</v>
      </c>
    </row>
    <row r="206" spans="1:31" ht="15" hidden="1" outlineLevel="1">
      <c r="A206">
        <v>30</v>
      </c>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f>IFERROR(PPMT('PV - ACI et ACC'!$H$20,'PV - ACI et ACC'!AE$132-$A206+1,'PV - ACI et ACC'!$H$19,'PV - ACI et ACC'!$AF$79),0)</f>
        <v>-9588.691271226855</v>
      </c>
    </row>
    <row r="207" spans="1:31" hidden="1" outlineLevel="1">
      <c r="A207" s="3" t="s">
        <v>0</v>
      </c>
      <c r="B207" s="44">
        <f>SUM(B177:B206)</f>
        <v>-9588.691271226855</v>
      </c>
      <c r="C207" s="44">
        <f t="shared" ref="C207:AE207" si="95">SUM(C177:C206)</f>
        <v>-19560.930193302782</v>
      </c>
      <c r="D207" s="44">
        <f t="shared" si="95"/>
        <v>-29932.058672261745</v>
      </c>
      <c r="E207" s="44">
        <f t="shared" si="95"/>
        <v>-40718.032290379073</v>
      </c>
      <c r="F207" s="44">
        <f t="shared" si="95"/>
        <v>-51935.444853221088</v>
      </c>
      <c r="G207" s="44">
        <f t="shared" si="95"/>
        <v>-63601.553918576785</v>
      </c>
      <c r="H207" s="44">
        <f t="shared" si="95"/>
        <v>-75734.307346546702</v>
      </c>
      <c r="I207" s="44">
        <f t="shared" si="95"/>
        <v>-88352.370911635429</v>
      </c>
      <c r="J207" s="44">
        <f t="shared" si="95"/>
        <v>-101475.15701932771</v>
      </c>
      <c r="K207" s="44">
        <f t="shared" si="95"/>
        <v>-115122.85457132765</v>
      </c>
      <c r="L207" s="44">
        <f t="shared" si="95"/>
        <v>-129316.46002540764</v>
      </c>
      <c r="M207" s="44">
        <f t="shared" si="95"/>
        <v>-144077.80969765081</v>
      </c>
      <c r="N207" s="44">
        <f t="shared" si="95"/>
        <v>-159429.61335678367</v>
      </c>
      <c r="O207" s="44">
        <f t="shared" si="95"/>
        <v>-175395.48916228188</v>
      </c>
      <c r="P207" s="44">
        <f t="shared" si="95"/>
        <v>-192000</v>
      </c>
      <c r="Q207" s="44">
        <f t="shared" si="95"/>
        <v>-192000</v>
      </c>
      <c r="R207" s="44">
        <f t="shared" si="95"/>
        <v>-192000</v>
      </c>
      <c r="S207" s="44">
        <f t="shared" si="95"/>
        <v>-192000</v>
      </c>
      <c r="T207" s="44">
        <f t="shared" si="95"/>
        <v>-192000</v>
      </c>
      <c r="U207" s="44">
        <f t="shared" si="95"/>
        <v>-192000</v>
      </c>
      <c r="V207" s="44">
        <f t="shared" si="95"/>
        <v>-192000</v>
      </c>
      <c r="W207" s="44">
        <f t="shared" si="95"/>
        <v>-192000</v>
      </c>
      <c r="X207" s="44">
        <f t="shared" si="95"/>
        <v>-192000</v>
      </c>
      <c r="Y207" s="44">
        <f t="shared" si="95"/>
        <v>-192000</v>
      </c>
      <c r="Z207" s="44">
        <f t="shared" si="95"/>
        <v>-192000</v>
      </c>
      <c r="AA207" s="44">
        <f t="shared" si="95"/>
        <v>-192000</v>
      </c>
      <c r="AB207" s="44">
        <f t="shared" si="95"/>
        <v>-192000</v>
      </c>
      <c r="AC207" s="44">
        <f t="shared" si="95"/>
        <v>-192000</v>
      </c>
      <c r="AD207" s="44">
        <f t="shared" si="95"/>
        <v>-192000</v>
      </c>
      <c r="AE207" s="44">
        <f t="shared" si="95"/>
        <v>-192000</v>
      </c>
    </row>
    <row r="208" spans="1:31" hidden="1" outlineLevel="1"/>
    <row r="209" spans="1:31" hidden="1" outlineLevel="1"/>
    <row r="210" spans="1:31" ht="15" hidden="1" outlineLevel="1">
      <c r="A210" s="2" t="s">
        <v>59</v>
      </c>
      <c r="B210">
        <f>B176</f>
        <v>1</v>
      </c>
      <c r="C210">
        <f>C176</f>
        <v>2</v>
      </c>
      <c r="D210">
        <f t="shared" ref="D210:AE210" si="96">D176</f>
        <v>3</v>
      </c>
      <c r="E210">
        <f t="shared" si="96"/>
        <v>4</v>
      </c>
      <c r="F210">
        <f t="shared" si="96"/>
        <v>5</v>
      </c>
      <c r="G210">
        <f t="shared" si="96"/>
        <v>6</v>
      </c>
      <c r="H210">
        <f t="shared" si="96"/>
        <v>7</v>
      </c>
      <c r="I210">
        <f t="shared" si="96"/>
        <v>8</v>
      </c>
      <c r="J210">
        <f t="shared" si="96"/>
        <v>9</v>
      </c>
      <c r="K210">
        <f t="shared" si="96"/>
        <v>10</v>
      </c>
      <c r="L210">
        <f t="shared" si="96"/>
        <v>11</v>
      </c>
      <c r="M210">
        <f t="shared" si="96"/>
        <v>12</v>
      </c>
      <c r="N210">
        <f t="shared" si="96"/>
        <v>13</v>
      </c>
      <c r="O210">
        <f t="shared" si="96"/>
        <v>14</v>
      </c>
      <c r="P210">
        <f t="shared" si="96"/>
        <v>15</v>
      </c>
      <c r="Q210">
        <f t="shared" si="96"/>
        <v>16</v>
      </c>
      <c r="R210">
        <f t="shared" si="96"/>
        <v>17</v>
      </c>
      <c r="S210">
        <f t="shared" si="96"/>
        <v>18</v>
      </c>
      <c r="T210">
        <f t="shared" si="96"/>
        <v>19</v>
      </c>
      <c r="U210">
        <f t="shared" si="96"/>
        <v>20</v>
      </c>
      <c r="V210">
        <f t="shared" si="96"/>
        <v>21</v>
      </c>
      <c r="W210">
        <f t="shared" si="96"/>
        <v>22</v>
      </c>
      <c r="X210">
        <f t="shared" si="96"/>
        <v>23</v>
      </c>
      <c r="Y210">
        <f t="shared" si="96"/>
        <v>24</v>
      </c>
      <c r="Z210">
        <f t="shared" si="96"/>
        <v>25</v>
      </c>
      <c r="AA210">
        <f t="shared" si="96"/>
        <v>26</v>
      </c>
      <c r="AB210">
        <f t="shared" si="96"/>
        <v>27</v>
      </c>
      <c r="AC210">
        <f t="shared" si="96"/>
        <v>28</v>
      </c>
      <c r="AD210">
        <f t="shared" si="96"/>
        <v>29</v>
      </c>
      <c r="AE210">
        <f t="shared" si="96"/>
        <v>30</v>
      </c>
    </row>
    <row r="211" spans="1:31" ht="15" hidden="1" outlineLevel="1">
      <c r="A211">
        <v>1</v>
      </c>
      <c r="B211" s="37">
        <f>IFERROR(IPMT('PV - ACI et ACC'!$H$20,'PV - ACI et ACC'!B$132,'PV - ACI et ACC'!$H$19,'PV - ACI et ACC'!#REF!),0)</f>
        <v>0</v>
      </c>
      <c r="C211" s="37">
        <f>IFERROR(IPMT('PV - ACI et ACC'!$H$20,'PV - ACI et ACC'!C$132,'PV - ACI et ACC'!$H$19,'PV - ACI et ACC'!#REF!),0)</f>
        <v>0</v>
      </c>
      <c r="D211" s="37">
        <f>IFERROR(IPMT('PV - ACI et ACC'!$H$20,'PV - ACI et ACC'!D$132,'PV - ACI et ACC'!$H$19,'PV - ACI et ACC'!#REF!),0)</f>
        <v>0</v>
      </c>
      <c r="E211" s="37">
        <f>IFERROR(IPMT('PV - ACI et ACC'!$H$20,'PV - ACI et ACC'!E$132,'PV - ACI et ACC'!$H$19,'PV - ACI et ACC'!#REF!),0)</f>
        <v>0</v>
      </c>
      <c r="F211" s="37">
        <f>IFERROR(IPMT('PV - ACI et ACC'!$H$20,'PV - ACI et ACC'!F$132,'PV - ACI et ACC'!$H$19,'PV - ACI et ACC'!#REF!),0)</f>
        <v>0</v>
      </c>
      <c r="G211" s="37">
        <f>IFERROR(IPMT('PV - ACI et ACC'!$H$20,'PV - ACI et ACC'!G$132,'PV - ACI et ACC'!$H$19,'PV - ACI et ACC'!#REF!),0)</f>
        <v>0</v>
      </c>
      <c r="H211" s="37">
        <f>IFERROR(IPMT('PV - ACI et ACC'!$H$20,'PV - ACI et ACC'!H$132,'PV - ACI et ACC'!$H$19,'PV - ACI et ACC'!#REF!),0)</f>
        <v>0</v>
      </c>
      <c r="I211" s="37">
        <f>IFERROR(IPMT('PV - ACI et ACC'!$H$20,'PV - ACI et ACC'!I$132,'PV - ACI et ACC'!$H$19,'PV - ACI et ACC'!#REF!),0)</f>
        <v>0</v>
      </c>
      <c r="J211" s="37">
        <f>IFERROR(IPMT('PV - ACI et ACC'!$H$20,'PV - ACI et ACC'!J$132,'PV - ACI et ACC'!$H$19,'PV - ACI et ACC'!#REF!),0)</f>
        <v>0</v>
      </c>
      <c r="K211" s="37">
        <f>IFERROR(IPMT('PV - ACI et ACC'!$H$20,'PV - ACI et ACC'!K$132,'PV - ACI et ACC'!$H$19,'PV - ACI et ACC'!#REF!),0)</f>
        <v>0</v>
      </c>
      <c r="L211" s="37">
        <f>IFERROR(IPMT('PV - ACI et ACC'!$H$20,'PV - ACI et ACC'!L$132,'PV - ACI et ACC'!$H$19,'PV - ACI et ACC'!#REF!),0)</f>
        <v>0</v>
      </c>
      <c r="M211" s="37">
        <f>IFERROR(IPMT('PV - ACI et ACC'!$H$20,'PV - ACI et ACC'!M$132,'PV - ACI et ACC'!$H$19,'PV - ACI et ACC'!#REF!),0)</f>
        <v>0</v>
      </c>
      <c r="N211" s="37">
        <f>IFERROR(IPMT('PV - ACI et ACC'!$H$20,'PV - ACI et ACC'!N$132,'PV - ACI et ACC'!$H$19,'PV - ACI et ACC'!#REF!),0)</f>
        <v>0</v>
      </c>
      <c r="O211" s="37">
        <f>IFERROR(IPMT('PV - ACI et ACC'!$H$20,'PV - ACI et ACC'!O$132,'PV - ACI et ACC'!$H$19,'PV - ACI et ACC'!#REF!),0)</f>
        <v>0</v>
      </c>
      <c r="P211" s="37">
        <f>IFERROR(IPMT('PV - ACI et ACC'!$H$20,'PV - ACI et ACC'!P$132,'PV - ACI et ACC'!$H$19,'PV - ACI et ACC'!#REF!),0)</f>
        <v>0</v>
      </c>
      <c r="Q211" s="37">
        <f>IFERROR(IPMT('PV - ACI et ACC'!$H$20,'PV - ACI et ACC'!Q$132,'PV - ACI et ACC'!$H$19,'PV - ACI et ACC'!#REF!),0)</f>
        <v>0</v>
      </c>
      <c r="R211" s="37">
        <f>IFERROR(IPMT('PV - ACI et ACC'!$H$20,'PV - ACI et ACC'!R$132,'PV - ACI et ACC'!$H$19,'PV - ACI et ACC'!#REF!),0)</f>
        <v>0</v>
      </c>
      <c r="S211" s="37">
        <f>IFERROR(IPMT('PV - ACI et ACC'!$H$20,'PV - ACI et ACC'!S$132,'PV - ACI et ACC'!$H$19,'PV - ACI et ACC'!#REF!),0)</f>
        <v>0</v>
      </c>
      <c r="T211" s="37">
        <f>IFERROR(IPMT('PV - ACI et ACC'!$H$20,'PV - ACI et ACC'!T$132,'PV - ACI et ACC'!$H$19,'PV - ACI et ACC'!#REF!),0)</f>
        <v>0</v>
      </c>
      <c r="U211" s="37">
        <f>IFERROR(IPMT('PV - ACI et ACC'!$H$20,'PV - ACI et ACC'!U$132,'PV - ACI et ACC'!$H$19,'PV - ACI et ACC'!#REF!),0)</f>
        <v>0</v>
      </c>
      <c r="V211" s="37">
        <f>IFERROR(IPMT('PV - ACI et ACC'!$H$20,'PV - ACI et ACC'!V$132,'PV - ACI et ACC'!$H$19,'PV - ACI et ACC'!#REF!),0)</f>
        <v>0</v>
      </c>
      <c r="W211" s="37">
        <f>IFERROR(IPMT('PV - ACI et ACC'!$H$20,'PV - ACI et ACC'!W$132,'PV - ACI et ACC'!$H$19,'PV - ACI et ACC'!#REF!),0)</f>
        <v>0</v>
      </c>
      <c r="X211" s="37">
        <f>IFERROR(IPMT('PV - ACI et ACC'!$H$20,'PV - ACI et ACC'!X$132,'PV - ACI et ACC'!$H$19,'PV - ACI et ACC'!#REF!),0)</f>
        <v>0</v>
      </c>
      <c r="Y211" s="37">
        <f>IFERROR(IPMT('PV - ACI et ACC'!$H$20,'PV - ACI et ACC'!Y$132,'PV - ACI et ACC'!$H$19,'PV - ACI et ACC'!#REF!),0)</f>
        <v>0</v>
      </c>
      <c r="Z211" s="37">
        <f>IFERROR(IPMT('PV - ACI et ACC'!$H$20,'PV - ACI et ACC'!Z$132,'PV - ACI et ACC'!$H$19,'PV - ACI et ACC'!#REF!),0)</f>
        <v>0</v>
      </c>
      <c r="AA211" s="37">
        <f>IFERROR(IPMT('PV - ACI et ACC'!$H$20,'PV - ACI et ACC'!AA$132,'PV - ACI et ACC'!$H$19,'PV - ACI et ACC'!#REF!),0)</f>
        <v>0</v>
      </c>
      <c r="AB211" s="37">
        <f>IFERROR(IPMT('PV - ACI et ACC'!$H$20,'PV - ACI et ACC'!AB$132,'PV - ACI et ACC'!$H$19,'PV - ACI et ACC'!#REF!),0)</f>
        <v>0</v>
      </c>
      <c r="AC211" s="37">
        <f>IFERROR(IPMT('PV - ACI et ACC'!$H$20,'PV - ACI et ACC'!AC$132,'PV - ACI et ACC'!$H$19,'PV - ACI et ACC'!#REF!),0)</f>
        <v>0</v>
      </c>
      <c r="AD211" s="37">
        <f>IFERROR(IPMT('PV - ACI et ACC'!$H$20,'PV - ACI et ACC'!AD$132,'PV - ACI et ACC'!$H$19,'PV - ACI et ACC'!#REF!),0)</f>
        <v>0</v>
      </c>
      <c r="AE211" s="37">
        <f>IFERROR(IPMT('PV - ACI et ACC'!$H$20,'PV - ACI et ACC'!AE$132,'PV - ACI et ACC'!$H$19,'PV - ACI et ACC'!#REF!),0)</f>
        <v>0</v>
      </c>
    </row>
    <row r="212" spans="1:31" ht="15" hidden="1" outlineLevel="1">
      <c r="A212">
        <v>2</v>
      </c>
      <c r="B212" s="37"/>
      <c r="C212" s="37">
        <f>IFERROR(IPMT('PV - ACI et ACC'!$H$20,'PV - ACI et ACC'!C$132-$A212+1,'PV - ACI et ACC'!$H$19,'PV - ACI et ACC'!#REF!),0)</f>
        <v>0</v>
      </c>
      <c r="D212" s="37">
        <f>IFERROR(IPMT('PV - ACI et ACC'!$H$20,'PV - ACI et ACC'!D$132-$A212+1,'PV - ACI et ACC'!$H$19,'PV - ACI et ACC'!#REF!),0)</f>
        <v>0</v>
      </c>
      <c r="E212" s="37">
        <f>IFERROR(IPMT('PV - ACI et ACC'!$H$20,'PV - ACI et ACC'!E$132-$A212+1,'PV - ACI et ACC'!$H$19,'PV - ACI et ACC'!#REF!),0)</f>
        <v>0</v>
      </c>
      <c r="F212" s="37">
        <f>IFERROR(IPMT('PV - ACI et ACC'!$H$20,'PV - ACI et ACC'!F$132-$A212+1,'PV - ACI et ACC'!$H$19,'PV - ACI et ACC'!#REF!),0)</f>
        <v>0</v>
      </c>
      <c r="G212" s="37">
        <f>IFERROR(IPMT('PV - ACI et ACC'!$H$20,'PV - ACI et ACC'!G$132-$A212+1,'PV - ACI et ACC'!$H$19,'PV - ACI et ACC'!#REF!),0)</f>
        <v>0</v>
      </c>
      <c r="H212" s="37">
        <f>IFERROR(IPMT('PV - ACI et ACC'!$H$20,'PV - ACI et ACC'!H$132-$A212+1,'PV - ACI et ACC'!$H$19,'PV - ACI et ACC'!#REF!),0)</f>
        <v>0</v>
      </c>
      <c r="I212" s="37">
        <f>IFERROR(IPMT('PV - ACI et ACC'!$H$20,'PV - ACI et ACC'!I$132-$A212+1,'PV - ACI et ACC'!$H$19,'PV - ACI et ACC'!#REF!),0)</f>
        <v>0</v>
      </c>
      <c r="J212" s="37">
        <f>IFERROR(IPMT('PV - ACI et ACC'!$H$20,'PV - ACI et ACC'!J$132-$A212+1,'PV - ACI et ACC'!$H$19,'PV - ACI et ACC'!#REF!),0)</f>
        <v>0</v>
      </c>
      <c r="K212" s="37">
        <f>IFERROR(IPMT('PV - ACI et ACC'!$H$20,'PV - ACI et ACC'!K$132-$A212+1,'PV - ACI et ACC'!$H$19,'PV - ACI et ACC'!#REF!),0)</f>
        <v>0</v>
      </c>
      <c r="L212" s="37">
        <f>IFERROR(IPMT('PV - ACI et ACC'!$H$20,'PV - ACI et ACC'!L$132-$A212+1,'PV - ACI et ACC'!$H$19,'PV - ACI et ACC'!#REF!),0)</f>
        <v>0</v>
      </c>
      <c r="M212" s="37">
        <f>IFERROR(IPMT('PV - ACI et ACC'!$H$20,'PV - ACI et ACC'!M$132-$A212+1,'PV - ACI et ACC'!$H$19,'PV - ACI et ACC'!#REF!),0)</f>
        <v>0</v>
      </c>
      <c r="N212" s="37">
        <f>IFERROR(IPMT('PV - ACI et ACC'!$H$20,'PV - ACI et ACC'!N$132-$A212+1,'PV - ACI et ACC'!$H$19,'PV - ACI et ACC'!#REF!),0)</f>
        <v>0</v>
      </c>
      <c r="O212" s="37">
        <f>IFERROR(IPMT('PV - ACI et ACC'!$H$20,'PV - ACI et ACC'!O$132-$A212+1,'PV - ACI et ACC'!$H$19,'PV - ACI et ACC'!#REF!),0)</f>
        <v>0</v>
      </c>
      <c r="P212" s="37">
        <f>IFERROR(IPMT('PV - ACI et ACC'!$H$20,'PV - ACI et ACC'!P$132-$A212+1,'PV - ACI et ACC'!$H$19,'PV - ACI et ACC'!#REF!),0)</f>
        <v>0</v>
      </c>
      <c r="Q212" s="37">
        <f>IFERROR(IPMT('PV - ACI et ACC'!$H$20,'PV - ACI et ACC'!Q$132-$A212+1,'PV - ACI et ACC'!$H$19,'PV - ACI et ACC'!#REF!),0)</f>
        <v>0</v>
      </c>
      <c r="R212" s="37">
        <f>IFERROR(IPMT('PV - ACI et ACC'!$H$20,'PV - ACI et ACC'!R$132-$A212+1,'PV - ACI et ACC'!$H$19,'PV - ACI et ACC'!#REF!),0)</f>
        <v>0</v>
      </c>
      <c r="S212" s="37">
        <f>IFERROR(IPMT('PV - ACI et ACC'!$H$20,'PV - ACI et ACC'!S$132-$A212+1,'PV - ACI et ACC'!$H$19,'PV - ACI et ACC'!#REF!),0)</f>
        <v>0</v>
      </c>
      <c r="T212" s="37">
        <f>IFERROR(IPMT('PV - ACI et ACC'!$H$20,'PV - ACI et ACC'!T$132-$A212+1,'PV - ACI et ACC'!$H$19,'PV - ACI et ACC'!#REF!),0)</f>
        <v>0</v>
      </c>
      <c r="U212" s="37">
        <f>IFERROR(IPMT('PV - ACI et ACC'!$H$20,'PV - ACI et ACC'!U$132-$A212+1,'PV - ACI et ACC'!$H$19,'PV - ACI et ACC'!#REF!),0)</f>
        <v>0</v>
      </c>
      <c r="V212" s="37">
        <f>IFERROR(IPMT('PV - ACI et ACC'!$H$20,'PV - ACI et ACC'!V$132-$A212+1,'PV - ACI et ACC'!$H$19,'PV - ACI et ACC'!#REF!),0)</f>
        <v>0</v>
      </c>
      <c r="W212" s="37">
        <f>IFERROR(IPMT('PV - ACI et ACC'!$H$20,'PV - ACI et ACC'!W$132-$A212+1,'PV - ACI et ACC'!$H$19,'PV - ACI et ACC'!#REF!),0)</f>
        <v>0</v>
      </c>
      <c r="X212" s="37">
        <f>IFERROR(IPMT('PV - ACI et ACC'!$H$20,'PV - ACI et ACC'!X$132-$A212+1,'PV - ACI et ACC'!$H$19,'PV - ACI et ACC'!#REF!),0)</f>
        <v>0</v>
      </c>
      <c r="Y212" s="37">
        <f>IFERROR(IPMT('PV - ACI et ACC'!$H$20,'PV - ACI et ACC'!Y$132-$A212+1,'PV - ACI et ACC'!$H$19,'PV - ACI et ACC'!#REF!),0)</f>
        <v>0</v>
      </c>
      <c r="Z212" s="37">
        <f>IFERROR(IPMT('PV - ACI et ACC'!$H$20,'PV - ACI et ACC'!Z$132-$A212+1,'PV - ACI et ACC'!$H$19,'PV - ACI et ACC'!#REF!),0)</f>
        <v>0</v>
      </c>
      <c r="AA212" s="37">
        <f>IFERROR(IPMT('PV - ACI et ACC'!$H$20,'PV - ACI et ACC'!AA$132-$A212+1,'PV - ACI et ACC'!$H$19,'PV - ACI et ACC'!#REF!),0)</f>
        <v>0</v>
      </c>
      <c r="AB212" s="37">
        <f>IFERROR(IPMT('PV - ACI et ACC'!$H$20,'PV - ACI et ACC'!AB$132-$A212+1,'PV - ACI et ACC'!$H$19,'PV - ACI et ACC'!#REF!),0)</f>
        <v>0</v>
      </c>
      <c r="AC212" s="37">
        <f>IFERROR(IPMT('PV - ACI et ACC'!$H$20,'PV - ACI et ACC'!AC$132-$A212+1,'PV - ACI et ACC'!$H$19,'PV - ACI et ACC'!#REF!),0)</f>
        <v>0</v>
      </c>
      <c r="AD212" s="37">
        <f>IFERROR(IPMT('PV - ACI et ACC'!$H$20,'PV - ACI et ACC'!AD$132-$A212+1,'PV - ACI et ACC'!$H$19,'PV - ACI et ACC'!#REF!),0)</f>
        <v>0</v>
      </c>
      <c r="AE212" s="37">
        <f>IFERROR(IPMT('PV - ACI et ACC'!$H$20,'PV - ACI et ACC'!AE$132-$A212+1,'PV - ACI et ACC'!$H$19,'PV - ACI et ACC'!#REF!),0)</f>
        <v>0</v>
      </c>
    </row>
    <row r="213" spans="1:31" ht="15" hidden="1" outlineLevel="1">
      <c r="A213">
        <v>3</v>
      </c>
      <c r="B213" s="37"/>
      <c r="C213" s="37"/>
      <c r="D213" s="37">
        <f>IFERROR(IPMT('PV - ACI et ACC'!$H$20,'PV - ACI et ACC'!D$132-$A213+1,'PV - ACI et ACC'!$H$19,'PV - ACI et ACC'!#REF!),0)</f>
        <v>0</v>
      </c>
      <c r="E213" s="37">
        <f>IFERROR(IPMT('PV - ACI et ACC'!$H$20,'PV - ACI et ACC'!E$132-$A213+1,'PV - ACI et ACC'!$H$19,'PV - ACI et ACC'!#REF!),0)</f>
        <v>0</v>
      </c>
      <c r="F213" s="37">
        <f>IFERROR(IPMT('PV - ACI et ACC'!$H$20,'PV - ACI et ACC'!F$132-$A213+1,'PV - ACI et ACC'!$H$19,'PV - ACI et ACC'!#REF!),0)</f>
        <v>0</v>
      </c>
      <c r="G213" s="37">
        <f>IFERROR(IPMT('PV - ACI et ACC'!$H$20,'PV - ACI et ACC'!G$132-$A213+1,'PV - ACI et ACC'!$H$19,'PV - ACI et ACC'!#REF!),0)</f>
        <v>0</v>
      </c>
      <c r="H213" s="37">
        <f>IFERROR(IPMT('PV - ACI et ACC'!$H$20,'PV - ACI et ACC'!H$132-$A213+1,'PV - ACI et ACC'!$H$19,'PV - ACI et ACC'!#REF!),0)</f>
        <v>0</v>
      </c>
      <c r="I213" s="37">
        <f>IFERROR(IPMT('PV - ACI et ACC'!$H$20,'PV - ACI et ACC'!I$132-$A213+1,'PV - ACI et ACC'!$H$19,'PV - ACI et ACC'!#REF!),0)</f>
        <v>0</v>
      </c>
      <c r="J213" s="37">
        <f>IFERROR(IPMT('PV - ACI et ACC'!$H$20,'PV - ACI et ACC'!J$132-$A213+1,'PV - ACI et ACC'!$H$19,'PV - ACI et ACC'!#REF!),0)</f>
        <v>0</v>
      </c>
      <c r="K213" s="37">
        <f>IFERROR(IPMT('PV - ACI et ACC'!$H$20,'PV - ACI et ACC'!K$132-$A213+1,'PV - ACI et ACC'!$H$19,'PV - ACI et ACC'!#REF!),0)</f>
        <v>0</v>
      </c>
      <c r="L213" s="37">
        <f>IFERROR(IPMT('PV - ACI et ACC'!$H$20,'PV - ACI et ACC'!L$132-$A213+1,'PV - ACI et ACC'!$H$19,'PV - ACI et ACC'!#REF!),0)</f>
        <v>0</v>
      </c>
      <c r="M213" s="37">
        <f>IFERROR(IPMT('PV - ACI et ACC'!$H$20,'PV - ACI et ACC'!M$132-$A213+1,'PV - ACI et ACC'!$H$19,'PV - ACI et ACC'!#REF!),0)</f>
        <v>0</v>
      </c>
      <c r="N213" s="37">
        <f>IFERROR(IPMT('PV - ACI et ACC'!$H$20,'PV - ACI et ACC'!N$132-$A213+1,'PV - ACI et ACC'!$H$19,'PV - ACI et ACC'!#REF!),0)</f>
        <v>0</v>
      </c>
      <c r="O213" s="37">
        <f>IFERROR(IPMT('PV - ACI et ACC'!$H$20,'PV - ACI et ACC'!O$132-$A213+1,'PV - ACI et ACC'!$H$19,'PV - ACI et ACC'!#REF!),0)</f>
        <v>0</v>
      </c>
      <c r="P213" s="37">
        <f>IFERROR(IPMT('PV - ACI et ACC'!$H$20,'PV - ACI et ACC'!P$132-$A213+1,'PV - ACI et ACC'!$H$19,'PV - ACI et ACC'!#REF!),0)</f>
        <v>0</v>
      </c>
      <c r="Q213" s="37">
        <f>IFERROR(IPMT('PV - ACI et ACC'!$H$20,'PV - ACI et ACC'!Q$132-$A213+1,'PV - ACI et ACC'!$H$19,'PV - ACI et ACC'!#REF!),0)</f>
        <v>0</v>
      </c>
      <c r="R213" s="37">
        <f>IFERROR(IPMT('PV - ACI et ACC'!$H$20,'PV - ACI et ACC'!R$132-$A213+1,'PV - ACI et ACC'!$H$19,'PV - ACI et ACC'!#REF!),0)</f>
        <v>0</v>
      </c>
      <c r="S213" s="37">
        <f>IFERROR(IPMT('PV - ACI et ACC'!$H$20,'PV - ACI et ACC'!S$132-$A213+1,'PV - ACI et ACC'!$H$19,'PV - ACI et ACC'!#REF!),0)</f>
        <v>0</v>
      </c>
      <c r="T213" s="37">
        <f>IFERROR(IPMT('PV - ACI et ACC'!$H$20,'PV - ACI et ACC'!T$132-$A213+1,'PV - ACI et ACC'!$H$19,'PV - ACI et ACC'!#REF!),0)</f>
        <v>0</v>
      </c>
      <c r="U213" s="37">
        <f>IFERROR(IPMT('PV - ACI et ACC'!$H$20,'PV - ACI et ACC'!U$132-$A213+1,'PV - ACI et ACC'!$H$19,'PV - ACI et ACC'!#REF!),0)</f>
        <v>0</v>
      </c>
      <c r="V213" s="37">
        <f>IFERROR(IPMT('PV - ACI et ACC'!$H$20,'PV - ACI et ACC'!V$132-$A213+1,'PV - ACI et ACC'!$H$19,'PV - ACI et ACC'!#REF!),0)</f>
        <v>0</v>
      </c>
      <c r="W213" s="37">
        <f>IFERROR(IPMT('PV - ACI et ACC'!$H$20,'PV - ACI et ACC'!W$132-$A213+1,'PV - ACI et ACC'!$H$19,'PV - ACI et ACC'!#REF!),0)</f>
        <v>0</v>
      </c>
      <c r="X213" s="37">
        <f>IFERROR(IPMT('PV - ACI et ACC'!$H$20,'PV - ACI et ACC'!X$132-$A213+1,'PV - ACI et ACC'!$H$19,'PV - ACI et ACC'!#REF!),0)</f>
        <v>0</v>
      </c>
      <c r="Y213" s="37">
        <f>IFERROR(IPMT('PV - ACI et ACC'!$H$20,'PV - ACI et ACC'!Y$132-$A213+1,'PV - ACI et ACC'!$H$19,'PV - ACI et ACC'!#REF!),0)</f>
        <v>0</v>
      </c>
      <c r="Z213" s="37">
        <f>IFERROR(IPMT('PV - ACI et ACC'!$H$20,'PV - ACI et ACC'!Z$132-$A213+1,'PV - ACI et ACC'!$H$19,'PV - ACI et ACC'!#REF!),0)</f>
        <v>0</v>
      </c>
      <c r="AA213" s="37">
        <f>IFERROR(IPMT('PV - ACI et ACC'!$H$20,'PV - ACI et ACC'!AA$132-$A213+1,'PV - ACI et ACC'!$H$19,'PV - ACI et ACC'!#REF!),0)</f>
        <v>0</v>
      </c>
      <c r="AB213" s="37">
        <f>IFERROR(IPMT('PV - ACI et ACC'!$H$20,'PV - ACI et ACC'!AB$132-$A213+1,'PV - ACI et ACC'!$H$19,'PV - ACI et ACC'!#REF!),0)</f>
        <v>0</v>
      </c>
      <c r="AC213" s="37">
        <f>IFERROR(IPMT('PV - ACI et ACC'!$H$20,'PV - ACI et ACC'!AC$132-$A213+1,'PV - ACI et ACC'!$H$19,'PV - ACI et ACC'!#REF!),0)</f>
        <v>0</v>
      </c>
      <c r="AD213" s="37">
        <f>IFERROR(IPMT('PV - ACI et ACC'!$H$20,'PV - ACI et ACC'!AD$132-$A213+1,'PV - ACI et ACC'!$H$19,'PV - ACI et ACC'!#REF!),0)</f>
        <v>0</v>
      </c>
      <c r="AE213" s="37">
        <f>IFERROR(IPMT('PV - ACI et ACC'!$H$20,'PV - ACI et ACC'!AE$132-$A213+1,'PV - ACI et ACC'!$H$19,'PV - ACI et ACC'!#REF!),0)</f>
        <v>0</v>
      </c>
    </row>
    <row r="214" spans="1:31" ht="15" hidden="1" outlineLevel="1">
      <c r="A214">
        <v>4</v>
      </c>
      <c r="B214" s="37"/>
      <c r="C214" s="37"/>
      <c r="D214" s="37"/>
      <c r="E214" s="37">
        <f>IFERROR(IPMT('PV - ACI et ACC'!$H$20,'PV - ACI et ACC'!E$132-$A214+1,'PV - ACI et ACC'!$H$19,'PV - ACI et ACC'!#REF!),0)</f>
        <v>0</v>
      </c>
      <c r="F214" s="37">
        <f>IFERROR(IPMT('PV - ACI et ACC'!$H$20,'PV - ACI et ACC'!F$132-$A214+1,'PV - ACI et ACC'!$H$19,'PV - ACI et ACC'!#REF!),0)</f>
        <v>0</v>
      </c>
      <c r="G214" s="37">
        <f>IFERROR(IPMT('PV - ACI et ACC'!$H$20,'PV - ACI et ACC'!G$132-$A214+1,'PV - ACI et ACC'!$H$19,'PV - ACI et ACC'!#REF!),0)</f>
        <v>0</v>
      </c>
      <c r="H214" s="37">
        <f>IFERROR(IPMT('PV - ACI et ACC'!$H$20,'PV - ACI et ACC'!H$132-$A214+1,'PV - ACI et ACC'!$H$19,'PV - ACI et ACC'!#REF!),0)</f>
        <v>0</v>
      </c>
      <c r="I214" s="37">
        <f>IFERROR(IPMT('PV - ACI et ACC'!$H$20,'PV - ACI et ACC'!I$132-$A214+1,'PV - ACI et ACC'!$H$19,'PV - ACI et ACC'!#REF!),0)</f>
        <v>0</v>
      </c>
      <c r="J214" s="37">
        <f>IFERROR(IPMT('PV - ACI et ACC'!$H$20,'PV - ACI et ACC'!J$132-$A214+1,'PV - ACI et ACC'!$H$19,'PV - ACI et ACC'!#REF!),0)</f>
        <v>0</v>
      </c>
      <c r="K214" s="37">
        <f>IFERROR(IPMT('PV - ACI et ACC'!$H$20,'PV - ACI et ACC'!K$132-$A214+1,'PV - ACI et ACC'!$H$19,'PV - ACI et ACC'!#REF!),0)</f>
        <v>0</v>
      </c>
      <c r="L214" s="37">
        <f>IFERROR(IPMT('PV - ACI et ACC'!$H$20,'PV - ACI et ACC'!L$132-$A214+1,'PV - ACI et ACC'!$H$19,'PV - ACI et ACC'!#REF!),0)</f>
        <v>0</v>
      </c>
      <c r="M214" s="37">
        <f>IFERROR(IPMT('PV - ACI et ACC'!$H$20,'PV - ACI et ACC'!M$132-$A214+1,'PV - ACI et ACC'!$H$19,'PV - ACI et ACC'!#REF!),0)</f>
        <v>0</v>
      </c>
      <c r="N214" s="37">
        <f>IFERROR(IPMT('PV - ACI et ACC'!$H$20,'PV - ACI et ACC'!N$132-$A214+1,'PV - ACI et ACC'!$H$19,'PV - ACI et ACC'!#REF!),0)</f>
        <v>0</v>
      </c>
      <c r="O214" s="37">
        <f>IFERROR(IPMT('PV - ACI et ACC'!$H$20,'PV - ACI et ACC'!O$132-$A214+1,'PV - ACI et ACC'!$H$19,'PV - ACI et ACC'!#REF!),0)</f>
        <v>0</v>
      </c>
      <c r="P214" s="37">
        <f>IFERROR(IPMT('PV - ACI et ACC'!$H$20,'PV - ACI et ACC'!P$132-$A214+1,'PV - ACI et ACC'!$H$19,'PV - ACI et ACC'!#REF!),0)</f>
        <v>0</v>
      </c>
      <c r="Q214" s="37">
        <f>IFERROR(IPMT('PV - ACI et ACC'!$H$20,'PV - ACI et ACC'!Q$132-$A214+1,'PV - ACI et ACC'!$H$19,'PV - ACI et ACC'!#REF!),0)</f>
        <v>0</v>
      </c>
      <c r="R214" s="37">
        <f>IFERROR(IPMT('PV - ACI et ACC'!$H$20,'PV - ACI et ACC'!R$132-$A214+1,'PV - ACI et ACC'!$H$19,'PV - ACI et ACC'!#REF!),0)</f>
        <v>0</v>
      </c>
      <c r="S214" s="37">
        <f>IFERROR(IPMT('PV - ACI et ACC'!$H$20,'PV - ACI et ACC'!S$132-$A214+1,'PV - ACI et ACC'!$H$19,'PV - ACI et ACC'!#REF!),0)</f>
        <v>0</v>
      </c>
      <c r="T214" s="37">
        <f>IFERROR(IPMT('PV - ACI et ACC'!$H$20,'PV - ACI et ACC'!T$132-$A214+1,'PV - ACI et ACC'!$H$19,'PV - ACI et ACC'!#REF!),0)</f>
        <v>0</v>
      </c>
      <c r="U214" s="37">
        <f>IFERROR(IPMT('PV - ACI et ACC'!$H$20,'PV - ACI et ACC'!U$132-$A214+1,'PV - ACI et ACC'!$H$19,'PV - ACI et ACC'!#REF!),0)</f>
        <v>0</v>
      </c>
      <c r="V214" s="37">
        <f>IFERROR(IPMT('PV - ACI et ACC'!$H$20,'PV - ACI et ACC'!V$132-$A214+1,'PV - ACI et ACC'!$H$19,'PV - ACI et ACC'!#REF!),0)</f>
        <v>0</v>
      </c>
      <c r="W214" s="37">
        <f>IFERROR(IPMT('PV - ACI et ACC'!$H$20,'PV - ACI et ACC'!W$132-$A214+1,'PV - ACI et ACC'!$H$19,'PV - ACI et ACC'!#REF!),0)</f>
        <v>0</v>
      </c>
      <c r="X214" s="37">
        <f>IFERROR(IPMT('PV - ACI et ACC'!$H$20,'PV - ACI et ACC'!X$132-$A214+1,'PV - ACI et ACC'!$H$19,'PV - ACI et ACC'!#REF!),0)</f>
        <v>0</v>
      </c>
      <c r="Y214" s="37">
        <f>IFERROR(IPMT('PV - ACI et ACC'!$H$20,'PV - ACI et ACC'!Y$132-$A214+1,'PV - ACI et ACC'!$H$19,'PV - ACI et ACC'!#REF!),0)</f>
        <v>0</v>
      </c>
      <c r="Z214" s="37">
        <f>IFERROR(IPMT('PV - ACI et ACC'!$H$20,'PV - ACI et ACC'!Z$132-$A214+1,'PV - ACI et ACC'!$H$19,'PV - ACI et ACC'!#REF!),0)</f>
        <v>0</v>
      </c>
      <c r="AA214" s="37">
        <f>IFERROR(IPMT('PV - ACI et ACC'!$H$20,'PV - ACI et ACC'!AA$132-$A214+1,'PV - ACI et ACC'!$H$19,'PV - ACI et ACC'!#REF!),0)</f>
        <v>0</v>
      </c>
      <c r="AB214" s="37">
        <f>IFERROR(IPMT('PV - ACI et ACC'!$H$20,'PV - ACI et ACC'!AB$132-$A214+1,'PV - ACI et ACC'!$H$19,'PV - ACI et ACC'!#REF!),0)</f>
        <v>0</v>
      </c>
      <c r="AC214" s="37">
        <f>IFERROR(IPMT('PV - ACI et ACC'!$H$20,'PV - ACI et ACC'!AC$132-$A214+1,'PV - ACI et ACC'!$H$19,'PV - ACI et ACC'!#REF!),0)</f>
        <v>0</v>
      </c>
      <c r="AD214" s="37">
        <f>IFERROR(IPMT('PV - ACI et ACC'!$H$20,'PV - ACI et ACC'!AD$132-$A214+1,'PV - ACI et ACC'!$H$19,'PV - ACI et ACC'!#REF!),0)</f>
        <v>0</v>
      </c>
      <c r="AE214" s="37">
        <f>IFERROR(IPMT('PV - ACI et ACC'!$H$20,'PV - ACI et ACC'!AE$132-$A214+1,'PV - ACI et ACC'!$H$19,'PV - ACI et ACC'!#REF!),0)</f>
        <v>0</v>
      </c>
    </row>
    <row r="215" spans="1:31" ht="15" hidden="1" outlineLevel="1">
      <c r="A215">
        <v>5</v>
      </c>
      <c r="B215" s="37"/>
      <c r="C215" s="37"/>
      <c r="D215" s="37"/>
      <c r="E215" s="37"/>
      <c r="F215" s="37">
        <f>IFERROR(IPMT('PV - ACI et ACC'!$H$20,'PV - ACI et ACC'!F$132-$A215+1,'PV - ACI et ACC'!$H$19,'PV - ACI et ACC'!#REF!),0)</f>
        <v>0</v>
      </c>
      <c r="G215" s="37">
        <f>IFERROR(IPMT('PV - ACI et ACC'!$H$20,'PV - ACI et ACC'!G$132-$A215+1,'PV - ACI et ACC'!$H$19,'PV - ACI et ACC'!#REF!),0)</f>
        <v>0</v>
      </c>
      <c r="H215" s="37">
        <f>IFERROR(IPMT('PV - ACI et ACC'!$H$20,'PV - ACI et ACC'!H$132-$A215+1,'PV - ACI et ACC'!$H$19,'PV - ACI et ACC'!#REF!),0)</f>
        <v>0</v>
      </c>
      <c r="I215" s="37">
        <f>IFERROR(IPMT('PV - ACI et ACC'!$H$20,'PV - ACI et ACC'!I$132-$A215+1,'PV - ACI et ACC'!$H$19,'PV - ACI et ACC'!#REF!),0)</f>
        <v>0</v>
      </c>
      <c r="J215" s="37">
        <f>IFERROR(IPMT('PV - ACI et ACC'!$H$20,'PV - ACI et ACC'!J$132-$A215+1,'PV - ACI et ACC'!$H$19,'PV - ACI et ACC'!#REF!),0)</f>
        <v>0</v>
      </c>
      <c r="K215" s="37">
        <f>IFERROR(IPMT('PV - ACI et ACC'!$H$20,'PV - ACI et ACC'!K$132-$A215+1,'PV - ACI et ACC'!$H$19,'PV - ACI et ACC'!#REF!),0)</f>
        <v>0</v>
      </c>
      <c r="L215" s="37">
        <f>IFERROR(IPMT('PV - ACI et ACC'!$H$20,'PV - ACI et ACC'!L$132-$A215+1,'PV - ACI et ACC'!$H$19,'PV - ACI et ACC'!#REF!),0)</f>
        <v>0</v>
      </c>
      <c r="M215" s="37">
        <f>IFERROR(IPMT('PV - ACI et ACC'!$H$20,'PV - ACI et ACC'!M$132-$A215+1,'PV - ACI et ACC'!$H$19,'PV - ACI et ACC'!#REF!),0)</f>
        <v>0</v>
      </c>
      <c r="N215" s="37">
        <f>IFERROR(IPMT('PV - ACI et ACC'!$H$20,'PV - ACI et ACC'!N$132-$A215+1,'PV - ACI et ACC'!$H$19,'PV - ACI et ACC'!#REF!),0)</f>
        <v>0</v>
      </c>
      <c r="O215" s="37">
        <f>IFERROR(IPMT('PV - ACI et ACC'!$H$20,'PV - ACI et ACC'!O$132-$A215+1,'PV - ACI et ACC'!$H$19,'PV - ACI et ACC'!#REF!),0)</f>
        <v>0</v>
      </c>
      <c r="P215" s="37">
        <f>IFERROR(IPMT('PV - ACI et ACC'!$H$20,'PV - ACI et ACC'!P$132-$A215+1,'PV - ACI et ACC'!$H$19,'PV - ACI et ACC'!#REF!),0)</f>
        <v>0</v>
      </c>
      <c r="Q215" s="37">
        <f>IFERROR(IPMT('PV - ACI et ACC'!$H$20,'PV - ACI et ACC'!Q$132-$A215+1,'PV - ACI et ACC'!$H$19,'PV - ACI et ACC'!#REF!),0)</f>
        <v>0</v>
      </c>
      <c r="R215" s="37">
        <f>IFERROR(IPMT('PV - ACI et ACC'!$H$20,'PV - ACI et ACC'!R$132-$A215+1,'PV - ACI et ACC'!$H$19,'PV - ACI et ACC'!#REF!),0)</f>
        <v>0</v>
      </c>
      <c r="S215" s="37">
        <f>IFERROR(IPMT('PV - ACI et ACC'!$H$20,'PV - ACI et ACC'!S$132-$A215+1,'PV - ACI et ACC'!$H$19,'PV - ACI et ACC'!#REF!),0)</f>
        <v>0</v>
      </c>
      <c r="T215" s="37">
        <f>IFERROR(IPMT('PV - ACI et ACC'!$H$20,'PV - ACI et ACC'!T$132-$A215+1,'PV - ACI et ACC'!$H$19,'PV - ACI et ACC'!#REF!),0)</f>
        <v>0</v>
      </c>
      <c r="U215" s="37">
        <f>IFERROR(IPMT('PV - ACI et ACC'!$H$20,'PV - ACI et ACC'!U$132-$A215+1,'PV - ACI et ACC'!$H$19,'PV - ACI et ACC'!#REF!),0)</f>
        <v>0</v>
      </c>
      <c r="V215" s="37">
        <f>IFERROR(IPMT('PV - ACI et ACC'!$H$20,'PV - ACI et ACC'!V$132-$A215+1,'PV - ACI et ACC'!$H$19,'PV - ACI et ACC'!#REF!),0)</f>
        <v>0</v>
      </c>
      <c r="W215" s="37">
        <f>IFERROR(IPMT('PV - ACI et ACC'!$H$20,'PV - ACI et ACC'!W$132-$A215+1,'PV - ACI et ACC'!$H$19,'PV - ACI et ACC'!#REF!),0)</f>
        <v>0</v>
      </c>
      <c r="X215" s="37">
        <f>IFERROR(IPMT('PV - ACI et ACC'!$H$20,'PV - ACI et ACC'!X$132-$A215+1,'PV - ACI et ACC'!$H$19,'PV - ACI et ACC'!#REF!),0)</f>
        <v>0</v>
      </c>
      <c r="Y215" s="37">
        <f>IFERROR(IPMT('PV - ACI et ACC'!$H$20,'PV - ACI et ACC'!Y$132-$A215+1,'PV - ACI et ACC'!$H$19,'PV - ACI et ACC'!#REF!),0)</f>
        <v>0</v>
      </c>
      <c r="Z215" s="37">
        <f>IFERROR(IPMT('PV - ACI et ACC'!$H$20,'PV - ACI et ACC'!Z$132-$A215+1,'PV - ACI et ACC'!$H$19,'PV - ACI et ACC'!#REF!),0)</f>
        <v>0</v>
      </c>
      <c r="AA215" s="37">
        <f>IFERROR(IPMT('PV - ACI et ACC'!$H$20,'PV - ACI et ACC'!AA$132-$A215+1,'PV - ACI et ACC'!$H$19,'PV - ACI et ACC'!#REF!),0)</f>
        <v>0</v>
      </c>
      <c r="AB215" s="37">
        <f>IFERROR(IPMT('PV - ACI et ACC'!$H$20,'PV - ACI et ACC'!AB$132-$A215+1,'PV - ACI et ACC'!$H$19,'PV - ACI et ACC'!#REF!),0)</f>
        <v>0</v>
      </c>
      <c r="AC215" s="37">
        <f>IFERROR(IPMT('PV - ACI et ACC'!$H$20,'PV - ACI et ACC'!AC$132-$A215+1,'PV - ACI et ACC'!$H$19,'PV - ACI et ACC'!#REF!),0)</f>
        <v>0</v>
      </c>
      <c r="AD215" s="37">
        <f>IFERROR(IPMT('PV - ACI et ACC'!$H$20,'PV - ACI et ACC'!AD$132-$A215+1,'PV - ACI et ACC'!$H$19,'PV - ACI et ACC'!#REF!),0)</f>
        <v>0</v>
      </c>
      <c r="AE215" s="37">
        <f>IFERROR(IPMT('PV - ACI et ACC'!$H$20,'PV - ACI et ACC'!AE$132-$A215+1,'PV - ACI et ACC'!$H$19,'PV - ACI et ACC'!#REF!),0)</f>
        <v>0</v>
      </c>
    </row>
    <row r="216" spans="1:31" ht="15" hidden="1" outlineLevel="1">
      <c r="A216">
        <v>6</v>
      </c>
      <c r="B216" s="37"/>
      <c r="C216" s="37"/>
      <c r="D216" s="37"/>
      <c r="E216" s="37"/>
      <c r="F216" s="37"/>
      <c r="G216" s="37">
        <f>IFERROR(IPMT('PV - ACI et ACC'!$H$20,'PV - ACI et ACC'!G$132-$A216+1,'PV - ACI et ACC'!$H$19,'PV - ACI et ACC'!#REF!),0)</f>
        <v>0</v>
      </c>
      <c r="H216" s="37">
        <f>IFERROR(IPMT('PV - ACI et ACC'!$H$20,'PV - ACI et ACC'!H$132-$A216+1,'PV - ACI et ACC'!$H$19,'PV - ACI et ACC'!#REF!),0)</f>
        <v>0</v>
      </c>
      <c r="I216" s="37">
        <f>IFERROR(IPMT('PV - ACI et ACC'!$H$20,'PV - ACI et ACC'!I$132-$A216+1,'PV - ACI et ACC'!$H$19,'PV - ACI et ACC'!#REF!),0)</f>
        <v>0</v>
      </c>
      <c r="J216" s="37">
        <f>IFERROR(IPMT('PV - ACI et ACC'!$H$20,'PV - ACI et ACC'!J$132-$A216+1,'PV - ACI et ACC'!$H$19,'PV - ACI et ACC'!#REF!),0)</f>
        <v>0</v>
      </c>
      <c r="K216" s="37">
        <f>IFERROR(IPMT('PV - ACI et ACC'!$H$20,'PV - ACI et ACC'!K$132-$A216+1,'PV - ACI et ACC'!$H$19,'PV - ACI et ACC'!#REF!),0)</f>
        <v>0</v>
      </c>
      <c r="L216" s="37">
        <f>IFERROR(IPMT('PV - ACI et ACC'!$H$20,'PV - ACI et ACC'!L$132-$A216+1,'PV - ACI et ACC'!$H$19,'PV - ACI et ACC'!#REF!),0)</f>
        <v>0</v>
      </c>
      <c r="M216" s="37">
        <f>IFERROR(IPMT('PV - ACI et ACC'!$H$20,'PV - ACI et ACC'!M$132-$A216+1,'PV - ACI et ACC'!$H$19,'PV - ACI et ACC'!#REF!),0)</f>
        <v>0</v>
      </c>
      <c r="N216" s="37">
        <f>IFERROR(IPMT('PV - ACI et ACC'!$H$20,'PV - ACI et ACC'!N$132-$A216+1,'PV - ACI et ACC'!$H$19,'PV - ACI et ACC'!#REF!),0)</f>
        <v>0</v>
      </c>
      <c r="O216" s="37">
        <f>IFERROR(IPMT('PV - ACI et ACC'!$H$20,'PV - ACI et ACC'!O$132-$A216+1,'PV - ACI et ACC'!$H$19,'PV - ACI et ACC'!#REF!),0)</f>
        <v>0</v>
      </c>
      <c r="P216" s="37">
        <f>IFERROR(IPMT('PV - ACI et ACC'!$H$20,'PV - ACI et ACC'!P$132-$A216+1,'PV - ACI et ACC'!$H$19,'PV - ACI et ACC'!#REF!),0)</f>
        <v>0</v>
      </c>
      <c r="Q216" s="37">
        <f>IFERROR(IPMT('PV - ACI et ACC'!$H$20,'PV - ACI et ACC'!Q$132-$A216+1,'PV - ACI et ACC'!$H$19,'PV - ACI et ACC'!#REF!),0)</f>
        <v>0</v>
      </c>
      <c r="R216" s="37">
        <f>IFERROR(IPMT('PV - ACI et ACC'!$H$20,'PV - ACI et ACC'!R$132-$A216+1,'PV - ACI et ACC'!$H$19,'PV - ACI et ACC'!#REF!),0)</f>
        <v>0</v>
      </c>
      <c r="S216" s="37">
        <f>IFERROR(IPMT('PV - ACI et ACC'!$H$20,'PV - ACI et ACC'!S$132-$A216+1,'PV - ACI et ACC'!$H$19,'PV - ACI et ACC'!#REF!),0)</f>
        <v>0</v>
      </c>
      <c r="T216" s="37">
        <f>IFERROR(IPMT('PV - ACI et ACC'!$H$20,'PV - ACI et ACC'!T$132-$A216+1,'PV - ACI et ACC'!$H$19,'PV - ACI et ACC'!#REF!),0)</f>
        <v>0</v>
      </c>
      <c r="U216" s="37">
        <f>IFERROR(IPMT('PV - ACI et ACC'!$H$20,'PV - ACI et ACC'!U$132-$A216+1,'PV - ACI et ACC'!$H$19,'PV - ACI et ACC'!#REF!),0)</f>
        <v>0</v>
      </c>
      <c r="V216" s="37">
        <f>IFERROR(IPMT('PV - ACI et ACC'!$H$20,'PV - ACI et ACC'!V$132-$A216+1,'PV - ACI et ACC'!$H$19,'PV - ACI et ACC'!#REF!),0)</f>
        <v>0</v>
      </c>
      <c r="W216" s="37">
        <f>IFERROR(IPMT('PV - ACI et ACC'!$H$20,'PV - ACI et ACC'!W$132-$A216+1,'PV - ACI et ACC'!$H$19,'PV - ACI et ACC'!#REF!),0)</f>
        <v>0</v>
      </c>
      <c r="X216" s="37">
        <f>IFERROR(IPMT('PV - ACI et ACC'!$H$20,'PV - ACI et ACC'!X$132-$A216+1,'PV - ACI et ACC'!$H$19,'PV - ACI et ACC'!#REF!),0)</f>
        <v>0</v>
      </c>
      <c r="Y216" s="37">
        <f>IFERROR(IPMT('PV - ACI et ACC'!$H$20,'PV - ACI et ACC'!Y$132-$A216+1,'PV - ACI et ACC'!$H$19,'PV - ACI et ACC'!#REF!),0)</f>
        <v>0</v>
      </c>
      <c r="Z216" s="37">
        <f>IFERROR(IPMT('PV - ACI et ACC'!$H$20,'PV - ACI et ACC'!Z$132-$A216+1,'PV - ACI et ACC'!$H$19,'PV - ACI et ACC'!#REF!),0)</f>
        <v>0</v>
      </c>
      <c r="AA216" s="37">
        <f>IFERROR(IPMT('PV - ACI et ACC'!$H$20,'PV - ACI et ACC'!AA$132-$A216+1,'PV - ACI et ACC'!$H$19,'PV - ACI et ACC'!#REF!),0)</f>
        <v>0</v>
      </c>
      <c r="AB216" s="37">
        <f>IFERROR(IPMT('PV - ACI et ACC'!$H$20,'PV - ACI et ACC'!AB$132-$A216+1,'PV - ACI et ACC'!$H$19,'PV - ACI et ACC'!#REF!),0)</f>
        <v>0</v>
      </c>
      <c r="AC216" s="37">
        <f>IFERROR(IPMT('PV - ACI et ACC'!$H$20,'PV - ACI et ACC'!AC$132-$A216+1,'PV - ACI et ACC'!$H$19,'PV - ACI et ACC'!#REF!),0)</f>
        <v>0</v>
      </c>
      <c r="AD216" s="37">
        <f>IFERROR(IPMT('PV - ACI et ACC'!$H$20,'PV - ACI et ACC'!AD$132-$A216+1,'PV - ACI et ACC'!$H$19,'PV - ACI et ACC'!#REF!),0)</f>
        <v>0</v>
      </c>
      <c r="AE216" s="37">
        <f>IFERROR(IPMT('PV - ACI et ACC'!$H$20,'PV - ACI et ACC'!AE$132-$A216+1,'PV - ACI et ACC'!$H$19,'PV - ACI et ACC'!#REF!),0)</f>
        <v>0</v>
      </c>
    </row>
    <row r="217" spans="1:31" ht="15" hidden="1" outlineLevel="1">
      <c r="A217">
        <v>7</v>
      </c>
      <c r="B217" s="37"/>
      <c r="C217" s="37"/>
      <c r="D217" s="37"/>
      <c r="E217" s="37"/>
      <c r="F217" s="37"/>
      <c r="G217" s="37"/>
      <c r="H217" s="37">
        <f>IFERROR(IPMT('PV - ACI et ACC'!$H$20,'PV - ACI et ACC'!H$132-$A217+1,'PV - ACI et ACC'!$H$19,'PV - ACI et ACC'!#REF!),0)</f>
        <v>0</v>
      </c>
      <c r="I217" s="37">
        <f>IFERROR(IPMT('PV - ACI et ACC'!$H$20,'PV - ACI et ACC'!I$132-$A217+1,'PV - ACI et ACC'!$H$19,'PV - ACI et ACC'!#REF!),0)</f>
        <v>0</v>
      </c>
      <c r="J217" s="37">
        <f>IFERROR(IPMT('PV - ACI et ACC'!$H$20,'PV - ACI et ACC'!J$132-$A217+1,'PV - ACI et ACC'!$H$19,'PV - ACI et ACC'!#REF!),0)</f>
        <v>0</v>
      </c>
      <c r="K217" s="37">
        <f>IFERROR(IPMT('PV - ACI et ACC'!$H$20,'PV - ACI et ACC'!K$132-$A217+1,'PV - ACI et ACC'!$H$19,'PV - ACI et ACC'!#REF!),0)</f>
        <v>0</v>
      </c>
      <c r="L217" s="37">
        <f>IFERROR(IPMT('PV - ACI et ACC'!$H$20,'PV - ACI et ACC'!L$132-$A217+1,'PV - ACI et ACC'!$H$19,'PV - ACI et ACC'!#REF!),0)</f>
        <v>0</v>
      </c>
      <c r="M217" s="37">
        <f>IFERROR(IPMT('PV - ACI et ACC'!$H$20,'PV - ACI et ACC'!M$132-$A217+1,'PV - ACI et ACC'!$H$19,'PV - ACI et ACC'!#REF!),0)</f>
        <v>0</v>
      </c>
      <c r="N217" s="37">
        <f>IFERROR(IPMT('PV - ACI et ACC'!$H$20,'PV - ACI et ACC'!N$132-$A217+1,'PV - ACI et ACC'!$H$19,'PV - ACI et ACC'!#REF!),0)</f>
        <v>0</v>
      </c>
      <c r="O217" s="37">
        <f>IFERROR(IPMT('PV - ACI et ACC'!$H$20,'PV - ACI et ACC'!O$132-$A217+1,'PV - ACI et ACC'!$H$19,'PV - ACI et ACC'!#REF!),0)</f>
        <v>0</v>
      </c>
      <c r="P217" s="37">
        <f>IFERROR(IPMT('PV - ACI et ACC'!$H$20,'PV - ACI et ACC'!P$132-$A217+1,'PV - ACI et ACC'!$H$19,'PV - ACI et ACC'!#REF!),0)</f>
        <v>0</v>
      </c>
      <c r="Q217" s="37">
        <f>IFERROR(IPMT('PV - ACI et ACC'!$H$20,'PV - ACI et ACC'!Q$132-$A217+1,'PV - ACI et ACC'!$H$19,'PV - ACI et ACC'!#REF!),0)</f>
        <v>0</v>
      </c>
      <c r="R217" s="37">
        <f>IFERROR(IPMT('PV - ACI et ACC'!$H$20,'PV - ACI et ACC'!R$132-$A217+1,'PV - ACI et ACC'!$H$19,'PV - ACI et ACC'!#REF!),0)</f>
        <v>0</v>
      </c>
      <c r="S217" s="37">
        <f>IFERROR(IPMT('PV - ACI et ACC'!$H$20,'PV - ACI et ACC'!S$132-$A217+1,'PV - ACI et ACC'!$H$19,'PV - ACI et ACC'!#REF!),0)</f>
        <v>0</v>
      </c>
      <c r="T217" s="37">
        <f>IFERROR(IPMT('PV - ACI et ACC'!$H$20,'PV - ACI et ACC'!T$132-$A217+1,'PV - ACI et ACC'!$H$19,'PV - ACI et ACC'!#REF!),0)</f>
        <v>0</v>
      </c>
      <c r="U217" s="37">
        <f>IFERROR(IPMT('PV - ACI et ACC'!$H$20,'PV - ACI et ACC'!U$132-$A217+1,'PV - ACI et ACC'!$H$19,'PV - ACI et ACC'!#REF!),0)</f>
        <v>0</v>
      </c>
      <c r="V217" s="37">
        <f>IFERROR(IPMT('PV - ACI et ACC'!$H$20,'PV - ACI et ACC'!V$132-$A217+1,'PV - ACI et ACC'!$H$19,'PV - ACI et ACC'!#REF!),0)</f>
        <v>0</v>
      </c>
      <c r="W217" s="37">
        <f>IFERROR(IPMT('PV - ACI et ACC'!$H$20,'PV - ACI et ACC'!W$132-$A217+1,'PV - ACI et ACC'!$H$19,'PV - ACI et ACC'!#REF!),0)</f>
        <v>0</v>
      </c>
      <c r="X217" s="37">
        <f>IFERROR(IPMT('PV - ACI et ACC'!$H$20,'PV - ACI et ACC'!X$132-$A217+1,'PV - ACI et ACC'!$H$19,'PV - ACI et ACC'!#REF!),0)</f>
        <v>0</v>
      </c>
      <c r="Y217" s="37">
        <f>IFERROR(IPMT('PV - ACI et ACC'!$H$20,'PV - ACI et ACC'!Y$132-$A217+1,'PV - ACI et ACC'!$H$19,'PV - ACI et ACC'!#REF!),0)</f>
        <v>0</v>
      </c>
      <c r="Z217" s="37">
        <f>IFERROR(IPMT('PV - ACI et ACC'!$H$20,'PV - ACI et ACC'!Z$132-$A217+1,'PV - ACI et ACC'!$H$19,'PV - ACI et ACC'!#REF!),0)</f>
        <v>0</v>
      </c>
      <c r="AA217" s="37">
        <f>IFERROR(IPMT('PV - ACI et ACC'!$H$20,'PV - ACI et ACC'!AA$132-$A217+1,'PV - ACI et ACC'!$H$19,'PV - ACI et ACC'!#REF!),0)</f>
        <v>0</v>
      </c>
      <c r="AB217" s="37">
        <f>IFERROR(IPMT('PV - ACI et ACC'!$H$20,'PV - ACI et ACC'!AB$132-$A217+1,'PV - ACI et ACC'!$H$19,'PV - ACI et ACC'!#REF!),0)</f>
        <v>0</v>
      </c>
      <c r="AC217" s="37">
        <f>IFERROR(IPMT('PV - ACI et ACC'!$H$20,'PV - ACI et ACC'!AC$132-$A217+1,'PV - ACI et ACC'!$H$19,'PV - ACI et ACC'!#REF!),0)</f>
        <v>0</v>
      </c>
      <c r="AD217" s="37">
        <f>IFERROR(IPMT('PV - ACI et ACC'!$H$20,'PV - ACI et ACC'!AD$132-$A217+1,'PV - ACI et ACC'!$H$19,'PV - ACI et ACC'!#REF!),0)</f>
        <v>0</v>
      </c>
      <c r="AE217" s="37">
        <f>IFERROR(IPMT('PV - ACI et ACC'!$H$20,'PV - ACI et ACC'!AE$132-$A217+1,'PV - ACI et ACC'!$H$19,'PV - ACI et ACC'!#REF!),0)</f>
        <v>0</v>
      </c>
    </row>
    <row r="218" spans="1:31" ht="15" hidden="1" outlineLevel="1">
      <c r="A218">
        <v>8</v>
      </c>
      <c r="B218" s="37"/>
      <c r="C218" s="37"/>
      <c r="D218" s="37"/>
      <c r="E218" s="37"/>
      <c r="F218" s="37"/>
      <c r="G218" s="37"/>
      <c r="H218" s="37"/>
      <c r="I218" s="37">
        <f>IFERROR(IPMT('PV - ACI et ACC'!$H$20,'PV - ACI et ACC'!I$132-$A218+1,'PV - ACI et ACC'!$H$19,'PV - ACI et ACC'!#REF!),0)</f>
        <v>0</v>
      </c>
      <c r="J218" s="37">
        <f>IFERROR(IPMT('PV - ACI et ACC'!$H$20,'PV - ACI et ACC'!J$132-$A218+1,'PV - ACI et ACC'!$H$19,'PV - ACI et ACC'!#REF!),0)</f>
        <v>0</v>
      </c>
      <c r="K218" s="37">
        <f>IFERROR(IPMT('PV - ACI et ACC'!$H$20,'PV - ACI et ACC'!K$132-$A218+1,'PV - ACI et ACC'!$H$19,'PV - ACI et ACC'!#REF!),0)</f>
        <v>0</v>
      </c>
      <c r="L218" s="37">
        <f>IFERROR(IPMT('PV - ACI et ACC'!$H$20,'PV - ACI et ACC'!L$132-$A218+1,'PV - ACI et ACC'!$H$19,'PV - ACI et ACC'!#REF!),0)</f>
        <v>0</v>
      </c>
      <c r="M218" s="37">
        <f>IFERROR(IPMT('PV - ACI et ACC'!$H$20,'PV - ACI et ACC'!M$132-$A218+1,'PV - ACI et ACC'!$H$19,'PV - ACI et ACC'!#REF!),0)</f>
        <v>0</v>
      </c>
      <c r="N218" s="37">
        <f>IFERROR(IPMT('PV - ACI et ACC'!$H$20,'PV - ACI et ACC'!N$132-$A218+1,'PV - ACI et ACC'!$H$19,'PV - ACI et ACC'!#REF!),0)</f>
        <v>0</v>
      </c>
      <c r="O218" s="37">
        <f>IFERROR(IPMT('PV - ACI et ACC'!$H$20,'PV - ACI et ACC'!O$132-$A218+1,'PV - ACI et ACC'!$H$19,'PV - ACI et ACC'!#REF!),0)</f>
        <v>0</v>
      </c>
      <c r="P218" s="37">
        <f>IFERROR(IPMT('PV - ACI et ACC'!$H$20,'PV - ACI et ACC'!P$132-$A218+1,'PV - ACI et ACC'!$H$19,'PV - ACI et ACC'!#REF!),0)</f>
        <v>0</v>
      </c>
      <c r="Q218" s="37">
        <f>IFERROR(IPMT('PV - ACI et ACC'!$H$20,'PV - ACI et ACC'!Q$132-$A218+1,'PV - ACI et ACC'!$H$19,'PV - ACI et ACC'!#REF!),0)</f>
        <v>0</v>
      </c>
      <c r="R218" s="37">
        <f>IFERROR(IPMT('PV - ACI et ACC'!$H$20,'PV - ACI et ACC'!R$132-$A218+1,'PV - ACI et ACC'!$H$19,'PV - ACI et ACC'!#REF!),0)</f>
        <v>0</v>
      </c>
      <c r="S218" s="37">
        <f>IFERROR(IPMT('PV - ACI et ACC'!$H$20,'PV - ACI et ACC'!S$132-$A218+1,'PV - ACI et ACC'!$H$19,'PV - ACI et ACC'!#REF!),0)</f>
        <v>0</v>
      </c>
      <c r="T218" s="37">
        <f>IFERROR(IPMT('PV - ACI et ACC'!$H$20,'PV - ACI et ACC'!T$132-$A218+1,'PV - ACI et ACC'!$H$19,'PV - ACI et ACC'!#REF!),0)</f>
        <v>0</v>
      </c>
      <c r="U218" s="37">
        <f>IFERROR(IPMT('PV - ACI et ACC'!$H$20,'PV - ACI et ACC'!U$132-$A218+1,'PV - ACI et ACC'!$H$19,'PV - ACI et ACC'!#REF!),0)</f>
        <v>0</v>
      </c>
      <c r="V218" s="37">
        <f>IFERROR(IPMT('PV - ACI et ACC'!$H$20,'PV - ACI et ACC'!V$132-$A218+1,'PV - ACI et ACC'!$H$19,'PV - ACI et ACC'!#REF!),0)</f>
        <v>0</v>
      </c>
      <c r="W218" s="37">
        <f>IFERROR(IPMT('PV - ACI et ACC'!$H$20,'PV - ACI et ACC'!W$132-$A218+1,'PV - ACI et ACC'!$H$19,'PV - ACI et ACC'!#REF!),0)</f>
        <v>0</v>
      </c>
      <c r="X218" s="37">
        <f>IFERROR(IPMT('PV - ACI et ACC'!$H$20,'PV - ACI et ACC'!X$132-$A218+1,'PV - ACI et ACC'!$H$19,'PV - ACI et ACC'!#REF!),0)</f>
        <v>0</v>
      </c>
      <c r="Y218" s="37">
        <f>IFERROR(IPMT('PV - ACI et ACC'!$H$20,'PV - ACI et ACC'!Y$132-$A218+1,'PV - ACI et ACC'!$H$19,'PV - ACI et ACC'!#REF!),0)</f>
        <v>0</v>
      </c>
      <c r="Z218" s="37">
        <f>IFERROR(IPMT('PV - ACI et ACC'!$H$20,'PV - ACI et ACC'!Z$132-$A218+1,'PV - ACI et ACC'!$H$19,'PV - ACI et ACC'!#REF!),0)</f>
        <v>0</v>
      </c>
      <c r="AA218" s="37">
        <f>IFERROR(IPMT('PV - ACI et ACC'!$H$20,'PV - ACI et ACC'!AA$132-$A218+1,'PV - ACI et ACC'!$H$19,'PV - ACI et ACC'!#REF!),0)</f>
        <v>0</v>
      </c>
      <c r="AB218" s="37">
        <f>IFERROR(IPMT('PV - ACI et ACC'!$H$20,'PV - ACI et ACC'!AB$132-$A218+1,'PV - ACI et ACC'!$H$19,'PV - ACI et ACC'!#REF!),0)</f>
        <v>0</v>
      </c>
      <c r="AC218" s="37">
        <f>IFERROR(IPMT('PV - ACI et ACC'!$H$20,'PV - ACI et ACC'!AC$132-$A218+1,'PV - ACI et ACC'!$H$19,'PV - ACI et ACC'!#REF!),0)</f>
        <v>0</v>
      </c>
      <c r="AD218" s="37">
        <f>IFERROR(IPMT('PV - ACI et ACC'!$H$20,'PV - ACI et ACC'!AD$132-$A218+1,'PV - ACI et ACC'!$H$19,'PV - ACI et ACC'!#REF!),0)</f>
        <v>0</v>
      </c>
      <c r="AE218" s="37">
        <f>IFERROR(IPMT('PV - ACI et ACC'!$H$20,'PV - ACI et ACC'!AE$132-$A218+1,'PV - ACI et ACC'!$H$19,'PV - ACI et ACC'!#REF!),0)</f>
        <v>0</v>
      </c>
    </row>
    <row r="219" spans="1:31" ht="15" hidden="1" outlineLevel="1">
      <c r="A219">
        <v>9</v>
      </c>
      <c r="B219" s="37"/>
      <c r="C219" s="37"/>
      <c r="D219" s="37"/>
      <c r="E219" s="37"/>
      <c r="F219" s="37"/>
      <c r="G219" s="37"/>
      <c r="H219" s="37"/>
      <c r="I219" s="37"/>
      <c r="J219" s="37">
        <f>IFERROR(IPMT('PV - ACI et ACC'!$H$20,'PV - ACI et ACC'!J$132-$A219+1,'PV - ACI et ACC'!$H$19,'PV - ACI et ACC'!#REF!),0)</f>
        <v>0</v>
      </c>
      <c r="K219" s="37">
        <f>IFERROR(IPMT('PV - ACI et ACC'!$H$20,'PV - ACI et ACC'!K$132-$A219+1,'PV - ACI et ACC'!$H$19,'PV - ACI et ACC'!#REF!),0)</f>
        <v>0</v>
      </c>
      <c r="L219" s="37">
        <f>IFERROR(IPMT('PV - ACI et ACC'!$H$20,'PV - ACI et ACC'!L$132-$A219+1,'PV - ACI et ACC'!$H$19,'PV - ACI et ACC'!#REF!),0)</f>
        <v>0</v>
      </c>
      <c r="M219" s="37">
        <f>IFERROR(IPMT('PV - ACI et ACC'!$H$20,'PV - ACI et ACC'!M$132-$A219+1,'PV - ACI et ACC'!$H$19,'PV - ACI et ACC'!#REF!),0)</f>
        <v>0</v>
      </c>
      <c r="N219" s="37">
        <f>IFERROR(IPMT('PV - ACI et ACC'!$H$20,'PV - ACI et ACC'!N$132-$A219+1,'PV - ACI et ACC'!$H$19,'PV - ACI et ACC'!#REF!),0)</f>
        <v>0</v>
      </c>
      <c r="O219" s="37">
        <f>IFERROR(IPMT('PV - ACI et ACC'!$H$20,'PV - ACI et ACC'!O$132-$A219+1,'PV - ACI et ACC'!$H$19,'PV - ACI et ACC'!#REF!),0)</f>
        <v>0</v>
      </c>
      <c r="P219" s="37">
        <f>IFERROR(IPMT('PV - ACI et ACC'!$H$20,'PV - ACI et ACC'!P$132-$A219+1,'PV - ACI et ACC'!$H$19,'PV - ACI et ACC'!#REF!),0)</f>
        <v>0</v>
      </c>
      <c r="Q219" s="37">
        <f>IFERROR(IPMT('PV - ACI et ACC'!$H$20,'PV - ACI et ACC'!Q$132-$A219+1,'PV - ACI et ACC'!$H$19,'PV - ACI et ACC'!#REF!),0)</f>
        <v>0</v>
      </c>
      <c r="R219" s="37">
        <f>IFERROR(IPMT('PV - ACI et ACC'!$H$20,'PV - ACI et ACC'!R$132-$A219+1,'PV - ACI et ACC'!$H$19,'PV - ACI et ACC'!#REF!),0)</f>
        <v>0</v>
      </c>
      <c r="S219" s="37">
        <f>IFERROR(IPMT('PV - ACI et ACC'!$H$20,'PV - ACI et ACC'!S$132-$A219+1,'PV - ACI et ACC'!$H$19,'PV - ACI et ACC'!#REF!),0)</f>
        <v>0</v>
      </c>
      <c r="T219" s="37">
        <f>IFERROR(IPMT('PV - ACI et ACC'!$H$20,'PV - ACI et ACC'!T$132-$A219+1,'PV - ACI et ACC'!$H$19,'PV - ACI et ACC'!#REF!),0)</f>
        <v>0</v>
      </c>
      <c r="U219" s="37">
        <f>IFERROR(IPMT('PV - ACI et ACC'!$H$20,'PV - ACI et ACC'!U$132-$A219+1,'PV - ACI et ACC'!$H$19,'PV - ACI et ACC'!#REF!),0)</f>
        <v>0</v>
      </c>
      <c r="V219" s="37">
        <f>IFERROR(IPMT('PV - ACI et ACC'!$H$20,'PV - ACI et ACC'!V$132-$A219+1,'PV - ACI et ACC'!$H$19,'PV - ACI et ACC'!#REF!),0)</f>
        <v>0</v>
      </c>
      <c r="W219" s="37">
        <f>IFERROR(IPMT('PV - ACI et ACC'!$H$20,'PV - ACI et ACC'!W$132-$A219+1,'PV - ACI et ACC'!$H$19,'PV - ACI et ACC'!#REF!),0)</f>
        <v>0</v>
      </c>
      <c r="X219" s="37">
        <f>IFERROR(IPMT('PV - ACI et ACC'!$H$20,'PV - ACI et ACC'!X$132-$A219+1,'PV - ACI et ACC'!$H$19,'PV - ACI et ACC'!#REF!),0)</f>
        <v>0</v>
      </c>
      <c r="Y219" s="37">
        <f>IFERROR(IPMT('PV - ACI et ACC'!$H$20,'PV - ACI et ACC'!Y$132-$A219+1,'PV - ACI et ACC'!$H$19,'PV - ACI et ACC'!#REF!),0)</f>
        <v>0</v>
      </c>
      <c r="Z219" s="37">
        <f>IFERROR(IPMT('PV - ACI et ACC'!$H$20,'PV - ACI et ACC'!Z$132-$A219+1,'PV - ACI et ACC'!$H$19,'PV - ACI et ACC'!#REF!),0)</f>
        <v>0</v>
      </c>
      <c r="AA219" s="37">
        <f>IFERROR(IPMT('PV - ACI et ACC'!$H$20,'PV - ACI et ACC'!AA$132-$A219+1,'PV - ACI et ACC'!$H$19,'PV - ACI et ACC'!#REF!),0)</f>
        <v>0</v>
      </c>
      <c r="AB219" s="37">
        <f>IFERROR(IPMT('PV - ACI et ACC'!$H$20,'PV - ACI et ACC'!AB$132-$A219+1,'PV - ACI et ACC'!$H$19,'PV - ACI et ACC'!#REF!),0)</f>
        <v>0</v>
      </c>
      <c r="AC219" s="37">
        <f>IFERROR(IPMT('PV - ACI et ACC'!$H$20,'PV - ACI et ACC'!AC$132-$A219+1,'PV - ACI et ACC'!$H$19,'PV - ACI et ACC'!#REF!),0)</f>
        <v>0</v>
      </c>
      <c r="AD219" s="37">
        <f>IFERROR(IPMT('PV - ACI et ACC'!$H$20,'PV - ACI et ACC'!AD$132-$A219+1,'PV - ACI et ACC'!$H$19,'PV - ACI et ACC'!#REF!),0)</f>
        <v>0</v>
      </c>
      <c r="AE219" s="37">
        <f>IFERROR(IPMT('PV - ACI et ACC'!$H$20,'PV - ACI et ACC'!AE$132-$A219+1,'PV - ACI et ACC'!$H$19,'PV - ACI et ACC'!#REF!),0)</f>
        <v>0</v>
      </c>
    </row>
    <row r="220" spans="1:31" ht="15" hidden="1" outlineLevel="1">
      <c r="A220">
        <v>10</v>
      </c>
      <c r="B220" s="37"/>
      <c r="C220" s="37"/>
      <c r="D220" s="37"/>
      <c r="E220" s="37"/>
      <c r="F220" s="37"/>
      <c r="G220" s="37"/>
      <c r="H220" s="37"/>
      <c r="I220" s="37"/>
      <c r="J220" s="37"/>
      <c r="K220" s="37">
        <f>IFERROR(IPMT('PV - ACI et ACC'!$H$20,'PV - ACI et ACC'!K$132-$A220+1,'PV - ACI et ACC'!$H$19,'PV - ACI et ACC'!#REF!),0)</f>
        <v>0</v>
      </c>
      <c r="L220" s="37">
        <f>IFERROR(IPMT('PV - ACI et ACC'!$H$20,'PV - ACI et ACC'!L$132-$A220+1,'PV - ACI et ACC'!$H$19,'PV - ACI et ACC'!#REF!),0)</f>
        <v>0</v>
      </c>
      <c r="M220" s="37">
        <f>IFERROR(IPMT('PV - ACI et ACC'!$H$20,'PV - ACI et ACC'!M$132-$A220+1,'PV - ACI et ACC'!$H$19,'PV - ACI et ACC'!#REF!),0)</f>
        <v>0</v>
      </c>
      <c r="N220" s="37">
        <f>IFERROR(IPMT('PV - ACI et ACC'!$H$20,'PV - ACI et ACC'!N$132-$A220+1,'PV - ACI et ACC'!$H$19,'PV - ACI et ACC'!#REF!),0)</f>
        <v>0</v>
      </c>
      <c r="O220" s="37">
        <f>IFERROR(IPMT('PV - ACI et ACC'!$H$20,'PV - ACI et ACC'!O$132-$A220+1,'PV - ACI et ACC'!$H$19,'PV - ACI et ACC'!#REF!),0)</f>
        <v>0</v>
      </c>
      <c r="P220" s="37">
        <f>IFERROR(IPMT('PV - ACI et ACC'!$H$20,'PV - ACI et ACC'!P$132-$A220+1,'PV - ACI et ACC'!$H$19,'PV - ACI et ACC'!#REF!),0)</f>
        <v>0</v>
      </c>
      <c r="Q220" s="37">
        <f>IFERROR(IPMT('PV - ACI et ACC'!$H$20,'PV - ACI et ACC'!Q$132-$A220+1,'PV - ACI et ACC'!$H$19,'PV - ACI et ACC'!#REF!),0)</f>
        <v>0</v>
      </c>
      <c r="R220" s="37">
        <f>IFERROR(IPMT('PV - ACI et ACC'!$H$20,'PV - ACI et ACC'!R$132-$A220+1,'PV - ACI et ACC'!$H$19,'PV - ACI et ACC'!#REF!),0)</f>
        <v>0</v>
      </c>
      <c r="S220" s="37">
        <f>IFERROR(IPMT('PV - ACI et ACC'!$H$20,'PV - ACI et ACC'!S$132-$A220+1,'PV - ACI et ACC'!$H$19,'PV - ACI et ACC'!#REF!),0)</f>
        <v>0</v>
      </c>
      <c r="T220" s="37">
        <f>IFERROR(IPMT('PV - ACI et ACC'!$H$20,'PV - ACI et ACC'!T$132-$A220+1,'PV - ACI et ACC'!$H$19,'PV - ACI et ACC'!#REF!),0)</f>
        <v>0</v>
      </c>
      <c r="U220" s="37">
        <f>IFERROR(IPMT('PV - ACI et ACC'!$H$20,'PV - ACI et ACC'!U$132-$A220+1,'PV - ACI et ACC'!$H$19,'PV - ACI et ACC'!#REF!),0)</f>
        <v>0</v>
      </c>
      <c r="V220" s="37">
        <f>IFERROR(IPMT('PV - ACI et ACC'!$H$20,'PV - ACI et ACC'!V$132-$A220+1,'PV - ACI et ACC'!$H$19,'PV - ACI et ACC'!#REF!),0)</f>
        <v>0</v>
      </c>
      <c r="W220" s="37">
        <f>IFERROR(IPMT('PV - ACI et ACC'!$H$20,'PV - ACI et ACC'!W$132-$A220+1,'PV - ACI et ACC'!$H$19,'PV - ACI et ACC'!#REF!),0)</f>
        <v>0</v>
      </c>
      <c r="X220" s="37">
        <f>IFERROR(IPMT('PV - ACI et ACC'!$H$20,'PV - ACI et ACC'!X$132-$A220+1,'PV - ACI et ACC'!$H$19,'PV - ACI et ACC'!#REF!),0)</f>
        <v>0</v>
      </c>
      <c r="Y220" s="37">
        <f>IFERROR(IPMT('PV - ACI et ACC'!$H$20,'PV - ACI et ACC'!Y$132-$A220+1,'PV - ACI et ACC'!$H$19,'PV - ACI et ACC'!#REF!),0)</f>
        <v>0</v>
      </c>
      <c r="Z220" s="37">
        <f>IFERROR(IPMT('PV - ACI et ACC'!$H$20,'PV - ACI et ACC'!Z$132-$A220+1,'PV - ACI et ACC'!$H$19,'PV - ACI et ACC'!#REF!),0)</f>
        <v>0</v>
      </c>
      <c r="AA220" s="37">
        <f>IFERROR(IPMT('PV - ACI et ACC'!$H$20,'PV - ACI et ACC'!AA$132-$A220+1,'PV - ACI et ACC'!$H$19,'PV - ACI et ACC'!#REF!),0)</f>
        <v>0</v>
      </c>
      <c r="AB220" s="37">
        <f>IFERROR(IPMT('PV - ACI et ACC'!$H$20,'PV - ACI et ACC'!AB$132-$A220+1,'PV - ACI et ACC'!$H$19,'PV - ACI et ACC'!#REF!),0)</f>
        <v>0</v>
      </c>
      <c r="AC220" s="37">
        <f>IFERROR(IPMT('PV - ACI et ACC'!$H$20,'PV - ACI et ACC'!AC$132-$A220+1,'PV - ACI et ACC'!$H$19,'PV - ACI et ACC'!#REF!),0)</f>
        <v>0</v>
      </c>
      <c r="AD220" s="37">
        <f>IFERROR(IPMT('PV - ACI et ACC'!$H$20,'PV - ACI et ACC'!AD$132-$A220+1,'PV - ACI et ACC'!$H$19,'PV - ACI et ACC'!#REF!),0)</f>
        <v>0</v>
      </c>
      <c r="AE220" s="37">
        <f>IFERROR(IPMT('PV - ACI et ACC'!$H$20,'PV - ACI et ACC'!AE$132-$A220+1,'PV - ACI et ACC'!$H$19,'PV - ACI et ACC'!#REF!),0)</f>
        <v>0</v>
      </c>
    </row>
    <row r="221" spans="1:31" ht="15" hidden="1" outlineLevel="1">
      <c r="A221">
        <v>11</v>
      </c>
      <c r="B221" s="37"/>
      <c r="C221" s="37"/>
      <c r="D221" s="37"/>
      <c r="E221" s="37"/>
      <c r="F221" s="37"/>
      <c r="G221" s="37"/>
      <c r="H221" s="37"/>
      <c r="I221" s="37"/>
      <c r="J221" s="37"/>
      <c r="K221" s="37"/>
      <c r="L221" s="37">
        <f>IFERROR(IPMT('PV - ACI et ACC'!$H$20,'PV - ACI et ACC'!L$132-$A221+1,'PV - ACI et ACC'!$H$19,'PV - ACI et ACC'!#REF!),0)</f>
        <v>0</v>
      </c>
      <c r="M221" s="37">
        <f>IFERROR(IPMT('PV - ACI et ACC'!$H$20,'PV - ACI et ACC'!M$132-$A221+1,'PV - ACI et ACC'!$H$19,'PV - ACI et ACC'!#REF!),0)</f>
        <v>0</v>
      </c>
      <c r="N221" s="37">
        <f>IFERROR(IPMT('PV - ACI et ACC'!$H$20,'PV - ACI et ACC'!N$132-$A221+1,'PV - ACI et ACC'!$H$19,'PV - ACI et ACC'!#REF!),0)</f>
        <v>0</v>
      </c>
      <c r="O221" s="37">
        <f>IFERROR(IPMT('PV - ACI et ACC'!$H$20,'PV - ACI et ACC'!O$132-$A221+1,'PV - ACI et ACC'!$H$19,'PV - ACI et ACC'!#REF!),0)</f>
        <v>0</v>
      </c>
      <c r="P221" s="37">
        <f>IFERROR(IPMT('PV - ACI et ACC'!$H$20,'PV - ACI et ACC'!P$132-$A221+1,'PV - ACI et ACC'!$H$19,'PV - ACI et ACC'!#REF!),0)</f>
        <v>0</v>
      </c>
      <c r="Q221" s="37">
        <f>IFERROR(IPMT('PV - ACI et ACC'!$H$20,'PV - ACI et ACC'!Q$132-$A221+1,'PV - ACI et ACC'!$H$19,'PV - ACI et ACC'!#REF!),0)</f>
        <v>0</v>
      </c>
      <c r="R221" s="37">
        <f>IFERROR(IPMT('PV - ACI et ACC'!$H$20,'PV - ACI et ACC'!R$132-$A221+1,'PV - ACI et ACC'!$H$19,'PV - ACI et ACC'!#REF!),0)</f>
        <v>0</v>
      </c>
      <c r="S221" s="37">
        <f>IFERROR(IPMT('PV - ACI et ACC'!$H$20,'PV - ACI et ACC'!S$132-$A221+1,'PV - ACI et ACC'!$H$19,'PV - ACI et ACC'!#REF!),0)</f>
        <v>0</v>
      </c>
      <c r="T221" s="37">
        <f>IFERROR(IPMT('PV - ACI et ACC'!$H$20,'PV - ACI et ACC'!T$132-$A221+1,'PV - ACI et ACC'!$H$19,'PV - ACI et ACC'!#REF!),0)</f>
        <v>0</v>
      </c>
      <c r="U221" s="37">
        <f>IFERROR(IPMT('PV - ACI et ACC'!$H$20,'PV - ACI et ACC'!U$132-$A221+1,'PV - ACI et ACC'!$H$19,'PV - ACI et ACC'!#REF!),0)</f>
        <v>0</v>
      </c>
      <c r="V221" s="37">
        <f>IFERROR(IPMT('PV - ACI et ACC'!$H$20,'PV - ACI et ACC'!V$132-$A221+1,'PV - ACI et ACC'!$H$19,'PV - ACI et ACC'!#REF!),0)</f>
        <v>0</v>
      </c>
      <c r="W221" s="37">
        <f>IFERROR(IPMT('PV - ACI et ACC'!$H$20,'PV - ACI et ACC'!W$132-$A221+1,'PV - ACI et ACC'!$H$19,'PV - ACI et ACC'!#REF!),0)</f>
        <v>0</v>
      </c>
      <c r="X221" s="37">
        <f>IFERROR(IPMT('PV - ACI et ACC'!$H$20,'PV - ACI et ACC'!X$132-$A221+1,'PV - ACI et ACC'!$H$19,'PV - ACI et ACC'!#REF!),0)</f>
        <v>0</v>
      </c>
      <c r="Y221" s="37">
        <f>IFERROR(IPMT('PV - ACI et ACC'!$H$20,'PV - ACI et ACC'!Y$132-$A221+1,'PV - ACI et ACC'!$H$19,'PV - ACI et ACC'!#REF!),0)</f>
        <v>0</v>
      </c>
      <c r="Z221" s="37">
        <f>IFERROR(IPMT('PV - ACI et ACC'!$H$20,'PV - ACI et ACC'!Z$132-$A221+1,'PV - ACI et ACC'!$H$19,'PV - ACI et ACC'!#REF!),0)</f>
        <v>0</v>
      </c>
      <c r="AA221" s="37">
        <f>IFERROR(IPMT('PV - ACI et ACC'!$H$20,'PV - ACI et ACC'!AA$132-$A221+1,'PV - ACI et ACC'!$H$19,'PV - ACI et ACC'!#REF!),0)</f>
        <v>0</v>
      </c>
      <c r="AB221" s="37">
        <f>IFERROR(IPMT('PV - ACI et ACC'!$H$20,'PV - ACI et ACC'!AB$132-$A221+1,'PV - ACI et ACC'!$H$19,'PV - ACI et ACC'!#REF!),0)</f>
        <v>0</v>
      </c>
      <c r="AC221" s="37">
        <f>IFERROR(IPMT('PV - ACI et ACC'!$H$20,'PV - ACI et ACC'!AC$132-$A221+1,'PV - ACI et ACC'!$H$19,'PV - ACI et ACC'!#REF!),0)</f>
        <v>0</v>
      </c>
      <c r="AD221" s="37">
        <f>IFERROR(IPMT('PV - ACI et ACC'!$H$20,'PV - ACI et ACC'!AD$132-$A221+1,'PV - ACI et ACC'!$H$19,'PV - ACI et ACC'!#REF!),0)</f>
        <v>0</v>
      </c>
      <c r="AE221" s="37">
        <f>IFERROR(IPMT('PV - ACI et ACC'!$H$20,'PV - ACI et ACC'!AE$132-$A221+1,'PV - ACI et ACC'!$H$19,'PV - ACI et ACC'!#REF!),0)</f>
        <v>0</v>
      </c>
    </row>
    <row r="222" spans="1:31" ht="15" hidden="1" outlineLevel="1">
      <c r="A222">
        <v>12</v>
      </c>
      <c r="B222" s="37"/>
      <c r="C222" s="37"/>
      <c r="D222" s="37"/>
      <c r="E222" s="37"/>
      <c r="F222" s="37"/>
      <c r="G222" s="37"/>
      <c r="H222" s="37"/>
      <c r="I222" s="37"/>
      <c r="J222" s="37"/>
      <c r="K222" s="37"/>
      <c r="L222" s="37"/>
      <c r="M222" s="37">
        <f>IFERROR(IPMT('PV - ACI et ACC'!$H$20,'PV - ACI et ACC'!M$132-$A222+1,'PV - ACI et ACC'!$H$19,'PV - ACI et ACC'!#REF!),0)</f>
        <v>0</v>
      </c>
      <c r="N222" s="37">
        <f>IFERROR(IPMT('PV - ACI et ACC'!$H$20,'PV - ACI et ACC'!N$132-$A222+1,'PV - ACI et ACC'!$H$19,'PV - ACI et ACC'!#REF!),0)</f>
        <v>0</v>
      </c>
      <c r="O222" s="37">
        <f>IFERROR(IPMT('PV - ACI et ACC'!$H$20,'PV - ACI et ACC'!O$132-$A222+1,'PV - ACI et ACC'!$H$19,'PV - ACI et ACC'!#REF!),0)</f>
        <v>0</v>
      </c>
      <c r="P222" s="37">
        <f>IFERROR(IPMT('PV - ACI et ACC'!$H$20,'PV - ACI et ACC'!P$132-$A222+1,'PV - ACI et ACC'!$H$19,'PV - ACI et ACC'!#REF!),0)</f>
        <v>0</v>
      </c>
      <c r="Q222" s="37">
        <f>IFERROR(IPMT('PV - ACI et ACC'!$H$20,'PV - ACI et ACC'!Q$132-$A222+1,'PV - ACI et ACC'!$H$19,'PV - ACI et ACC'!#REF!),0)</f>
        <v>0</v>
      </c>
      <c r="R222" s="37">
        <f>IFERROR(IPMT('PV - ACI et ACC'!$H$20,'PV - ACI et ACC'!R$132-$A222+1,'PV - ACI et ACC'!$H$19,'PV - ACI et ACC'!#REF!),0)</f>
        <v>0</v>
      </c>
      <c r="S222" s="37">
        <f>IFERROR(IPMT('PV - ACI et ACC'!$H$20,'PV - ACI et ACC'!S$132-$A222+1,'PV - ACI et ACC'!$H$19,'PV - ACI et ACC'!#REF!),0)</f>
        <v>0</v>
      </c>
      <c r="T222" s="37">
        <f>IFERROR(IPMT('PV - ACI et ACC'!$H$20,'PV - ACI et ACC'!T$132-$A222+1,'PV - ACI et ACC'!$H$19,'PV - ACI et ACC'!#REF!),0)</f>
        <v>0</v>
      </c>
      <c r="U222" s="37">
        <f>IFERROR(IPMT('PV - ACI et ACC'!$H$20,'PV - ACI et ACC'!U$132-$A222+1,'PV - ACI et ACC'!$H$19,'PV - ACI et ACC'!#REF!),0)</f>
        <v>0</v>
      </c>
      <c r="V222" s="37">
        <f>IFERROR(IPMT('PV - ACI et ACC'!$H$20,'PV - ACI et ACC'!V$132-$A222+1,'PV - ACI et ACC'!$H$19,'PV - ACI et ACC'!#REF!),0)</f>
        <v>0</v>
      </c>
      <c r="W222" s="37">
        <f>IFERROR(IPMT('PV - ACI et ACC'!$H$20,'PV - ACI et ACC'!W$132-$A222+1,'PV - ACI et ACC'!$H$19,'PV - ACI et ACC'!#REF!),0)</f>
        <v>0</v>
      </c>
      <c r="X222" s="37">
        <f>IFERROR(IPMT('PV - ACI et ACC'!$H$20,'PV - ACI et ACC'!X$132-$A222+1,'PV - ACI et ACC'!$H$19,'PV - ACI et ACC'!#REF!),0)</f>
        <v>0</v>
      </c>
      <c r="Y222" s="37">
        <f>IFERROR(IPMT('PV - ACI et ACC'!$H$20,'PV - ACI et ACC'!Y$132-$A222+1,'PV - ACI et ACC'!$H$19,'PV - ACI et ACC'!#REF!),0)</f>
        <v>0</v>
      </c>
      <c r="Z222" s="37">
        <f>IFERROR(IPMT('PV - ACI et ACC'!$H$20,'PV - ACI et ACC'!Z$132-$A222+1,'PV - ACI et ACC'!$H$19,'PV - ACI et ACC'!#REF!),0)</f>
        <v>0</v>
      </c>
      <c r="AA222" s="37">
        <f>IFERROR(IPMT('PV - ACI et ACC'!$H$20,'PV - ACI et ACC'!AA$132-$A222+1,'PV - ACI et ACC'!$H$19,'PV - ACI et ACC'!#REF!),0)</f>
        <v>0</v>
      </c>
      <c r="AB222" s="37">
        <f>IFERROR(IPMT('PV - ACI et ACC'!$H$20,'PV - ACI et ACC'!AB$132-$A222+1,'PV - ACI et ACC'!$H$19,'PV - ACI et ACC'!#REF!),0)</f>
        <v>0</v>
      </c>
      <c r="AC222" s="37">
        <f>IFERROR(IPMT('PV - ACI et ACC'!$H$20,'PV - ACI et ACC'!AC$132-$A222+1,'PV - ACI et ACC'!$H$19,'PV - ACI et ACC'!#REF!),0)</f>
        <v>0</v>
      </c>
      <c r="AD222" s="37">
        <f>IFERROR(IPMT('PV - ACI et ACC'!$H$20,'PV - ACI et ACC'!AD$132-$A222+1,'PV - ACI et ACC'!$H$19,'PV - ACI et ACC'!#REF!),0)</f>
        <v>0</v>
      </c>
      <c r="AE222" s="37">
        <f>IFERROR(IPMT('PV - ACI et ACC'!$H$20,'PV - ACI et ACC'!AE$132-$A222+1,'PV - ACI et ACC'!$H$19,'PV - ACI et ACC'!#REF!),0)</f>
        <v>0</v>
      </c>
    </row>
    <row r="223" spans="1:31" ht="15" hidden="1" outlineLevel="1">
      <c r="A223">
        <v>13</v>
      </c>
      <c r="B223" s="37"/>
      <c r="C223" s="37"/>
      <c r="D223" s="37"/>
      <c r="E223" s="37"/>
      <c r="F223" s="37"/>
      <c r="G223" s="37"/>
      <c r="H223" s="37"/>
      <c r="I223" s="37"/>
      <c r="J223" s="37"/>
      <c r="K223" s="37"/>
      <c r="L223" s="37"/>
      <c r="M223" s="37"/>
      <c r="N223" s="37">
        <f>IFERROR(IPMT('PV - ACI et ACC'!$H$20,'PV - ACI et ACC'!N$132-$A223+1,'PV - ACI et ACC'!$H$19,'PV - ACI et ACC'!#REF!),0)</f>
        <v>0</v>
      </c>
      <c r="O223" s="37">
        <f>IFERROR(IPMT('PV - ACI et ACC'!$H$20,'PV - ACI et ACC'!O$132-$A223+1,'PV - ACI et ACC'!$H$19,'PV - ACI et ACC'!#REF!),0)</f>
        <v>0</v>
      </c>
      <c r="P223" s="37">
        <f>IFERROR(IPMT('PV - ACI et ACC'!$H$20,'PV - ACI et ACC'!P$132-$A223+1,'PV - ACI et ACC'!$H$19,'PV - ACI et ACC'!#REF!),0)</f>
        <v>0</v>
      </c>
      <c r="Q223" s="37">
        <f>IFERROR(IPMT('PV - ACI et ACC'!$H$20,'PV - ACI et ACC'!Q$132-$A223+1,'PV - ACI et ACC'!$H$19,'PV - ACI et ACC'!#REF!),0)</f>
        <v>0</v>
      </c>
      <c r="R223" s="37">
        <f>IFERROR(IPMT('PV - ACI et ACC'!$H$20,'PV - ACI et ACC'!R$132-$A223+1,'PV - ACI et ACC'!$H$19,'PV - ACI et ACC'!#REF!),0)</f>
        <v>0</v>
      </c>
      <c r="S223" s="37">
        <f>IFERROR(IPMT('PV - ACI et ACC'!$H$20,'PV - ACI et ACC'!S$132-$A223+1,'PV - ACI et ACC'!$H$19,'PV - ACI et ACC'!#REF!),0)</f>
        <v>0</v>
      </c>
      <c r="T223" s="37">
        <f>IFERROR(IPMT('PV - ACI et ACC'!$H$20,'PV - ACI et ACC'!T$132-$A223+1,'PV - ACI et ACC'!$H$19,'PV - ACI et ACC'!#REF!),0)</f>
        <v>0</v>
      </c>
      <c r="U223" s="37">
        <f>IFERROR(IPMT('PV - ACI et ACC'!$H$20,'PV - ACI et ACC'!U$132-$A223+1,'PV - ACI et ACC'!$H$19,'PV - ACI et ACC'!#REF!),0)</f>
        <v>0</v>
      </c>
      <c r="V223" s="37">
        <f>IFERROR(IPMT('PV - ACI et ACC'!$H$20,'PV - ACI et ACC'!V$132-$A223+1,'PV - ACI et ACC'!$H$19,'PV - ACI et ACC'!#REF!),0)</f>
        <v>0</v>
      </c>
      <c r="W223" s="37">
        <f>IFERROR(IPMT('PV - ACI et ACC'!$H$20,'PV - ACI et ACC'!W$132-$A223+1,'PV - ACI et ACC'!$H$19,'PV - ACI et ACC'!#REF!),0)</f>
        <v>0</v>
      </c>
      <c r="X223" s="37">
        <f>IFERROR(IPMT('PV - ACI et ACC'!$H$20,'PV - ACI et ACC'!X$132-$A223+1,'PV - ACI et ACC'!$H$19,'PV - ACI et ACC'!#REF!),0)</f>
        <v>0</v>
      </c>
      <c r="Y223" s="37">
        <f>IFERROR(IPMT('PV - ACI et ACC'!$H$20,'PV - ACI et ACC'!Y$132-$A223+1,'PV - ACI et ACC'!$H$19,'PV - ACI et ACC'!#REF!),0)</f>
        <v>0</v>
      </c>
      <c r="Z223" s="37">
        <f>IFERROR(IPMT('PV - ACI et ACC'!$H$20,'PV - ACI et ACC'!Z$132-$A223+1,'PV - ACI et ACC'!$H$19,'PV - ACI et ACC'!#REF!),0)</f>
        <v>0</v>
      </c>
      <c r="AA223" s="37">
        <f>IFERROR(IPMT('PV - ACI et ACC'!$H$20,'PV - ACI et ACC'!AA$132-$A223+1,'PV - ACI et ACC'!$H$19,'PV - ACI et ACC'!#REF!),0)</f>
        <v>0</v>
      </c>
      <c r="AB223" s="37">
        <f>IFERROR(IPMT('PV - ACI et ACC'!$H$20,'PV - ACI et ACC'!AB$132-$A223+1,'PV - ACI et ACC'!$H$19,'PV - ACI et ACC'!#REF!),0)</f>
        <v>0</v>
      </c>
      <c r="AC223" s="37">
        <f>IFERROR(IPMT('PV - ACI et ACC'!$H$20,'PV - ACI et ACC'!AC$132-$A223+1,'PV - ACI et ACC'!$H$19,'PV - ACI et ACC'!#REF!),0)</f>
        <v>0</v>
      </c>
      <c r="AD223" s="37">
        <f>IFERROR(IPMT('PV - ACI et ACC'!$H$20,'PV - ACI et ACC'!AD$132-$A223+1,'PV - ACI et ACC'!$H$19,'PV - ACI et ACC'!#REF!),0)</f>
        <v>0</v>
      </c>
      <c r="AE223" s="37">
        <f>IFERROR(IPMT('PV - ACI et ACC'!$H$20,'PV - ACI et ACC'!AE$132-$A223+1,'PV - ACI et ACC'!$H$19,'PV - ACI et ACC'!#REF!),0)</f>
        <v>0</v>
      </c>
    </row>
    <row r="224" spans="1:31" ht="15" hidden="1" outlineLevel="1">
      <c r="A224">
        <v>14</v>
      </c>
      <c r="B224" s="37"/>
      <c r="C224" s="37"/>
      <c r="D224" s="37"/>
      <c r="E224" s="37"/>
      <c r="F224" s="37"/>
      <c r="G224" s="37"/>
      <c r="H224" s="37"/>
      <c r="I224" s="37"/>
      <c r="J224" s="37"/>
      <c r="K224" s="37"/>
      <c r="L224" s="37"/>
      <c r="M224" s="37"/>
      <c r="N224" s="37"/>
      <c r="O224" s="37">
        <f>IFERROR(IPMT('PV - ACI et ACC'!$H$20,'PV - ACI et ACC'!O$132-$A224+1,'PV - ACI et ACC'!$H$19,'PV - ACI et ACC'!#REF!),0)</f>
        <v>0</v>
      </c>
      <c r="P224" s="37">
        <f>IFERROR(IPMT('PV - ACI et ACC'!$H$20,'PV - ACI et ACC'!P$132-$A224+1,'PV - ACI et ACC'!$H$19,'PV - ACI et ACC'!#REF!),0)</f>
        <v>0</v>
      </c>
      <c r="Q224" s="37">
        <f>IFERROR(IPMT('PV - ACI et ACC'!$H$20,'PV - ACI et ACC'!Q$132-$A224+1,'PV - ACI et ACC'!$H$19,'PV - ACI et ACC'!#REF!),0)</f>
        <v>0</v>
      </c>
      <c r="R224" s="37">
        <f>IFERROR(IPMT('PV - ACI et ACC'!$H$20,'PV - ACI et ACC'!R$132-$A224+1,'PV - ACI et ACC'!$H$19,'PV - ACI et ACC'!#REF!),0)</f>
        <v>0</v>
      </c>
      <c r="S224" s="37">
        <f>IFERROR(IPMT('PV - ACI et ACC'!$H$20,'PV - ACI et ACC'!S$132-$A224+1,'PV - ACI et ACC'!$H$19,'PV - ACI et ACC'!#REF!),0)</f>
        <v>0</v>
      </c>
      <c r="T224" s="37">
        <f>IFERROR(IPMT('PV - ACI et ACC'!$H$20,'PV - ACI et ACC'!T$132-$A224+1,'PV - ACI et ACC'!$H$19,'PV - ACI et ACC'!#REF!),0)</f>
        <v>0</v>
      </c>
      <c r="U224" s="37">
        <f>IFERROR(IPMT('PV - ACI et ACC'!$H$20,'PV - ACI et ACC'!U$132-$A224+1,'PV - ACI et ACC'!$H$19,'PV - ACI et ACC'!#REF!),0)</f>
        <v>0</v>
      </c>
      <c r="V224" s="37">
        <f>IFERROR(IPMT('PV - ACI et ACC'!$H$20,'PV - ACI et ACC'!V$132-$A224+1,'PV - ACI et ACC'!$H$19,'PV - ACI et ACC'!#REF!),0)</f>
        <v>0</v>
      </c>
      <c r="W224" s="37">
        <f>IFERROR(IPMT('PV - ACI et ACC'!$H$20,'PV - ACI et ACC'!W$132-$A224+1,'PV - ACI et ACC'!$H$19,'PV - ACI et ACC'!#REF!),0)</f>
        <v>0</v>
      </c>
      <c r="X224" s="37">
        <f>IFERROR(IPMT('PV - ACI et ACC'!$H$20,'PV - ACI et ACC'!X$132-$A224+1,'PV - ACI et ACC'!$H$19,'PV - ACI et ACC'!#REF!),0)</f>
        <v>0</v>
      </c>
      <c r="Y224" s="37">
        <f>IFERROR(IPMT('PV - ACI et ACC'!$H$20,'PV - ACI et ACC'!Y$132-$A224+1,'PV - ACI et ACC'!$H$19,'PV - ACI et ACC'!#REF!),0)</f>
        <v>0</v>
      </c>
      <c r="Z224" s="37">
        <f>IFERROR(IPMT('PV - ACI et ACC'!$H$20,'PV - ACI et ACC'!Z$132-$A224+1,'PV - ACI et ACC'!$H$19,'PV - ACI et ACC'!#REF!),0)</f>
        <v>0</v>
      </c>
      <c r="AA224" s="37">
        <f>IFERROR(IPMT('PV - ACI et ACC'!$H$20,'PV - ACI et ACC'!AA$132-$A224+1,'PV - ACI et ACC'!$H$19,'PV - ACI et ACC'!#REF!),0)</f>
        <v>0</v>
      </c>
      <c r="AB224" s="37">
        <f>IFERROR(IPMT('PV - ACI et ACC'!$H$20,'PV - ACI et ACC'!AB$132-$A224+1,'PV - ACI et ACC'!$H$19,'PV - ACI et ACC'!#REF!),0)</f>
        <v>0</v>
      </c>
      <c r="AC224" s="37">
        <f>IFERROR(IPMT('PV - ACI et ACC'!$H$20,'PV - ACI et ACC'!AC$132-$A224+1,'PV - ACI et ACC'!$H$19,'PV - ACI et ACC'!#REF!),0)</f>
        <v>0</v>
      </c>
      <c r="AD224" s="37">
        <f>IFERROR(IPMT('PV - ACI et ACC'!$H$20,'PV - ACI et ACC'!AD$132-$A224+1,'PV - ACI et ACC'!$H$19,'PV - ACI et ACC'!#REF!),0)</f>
        <v>0</v>
      </c>
      <c r="AE224" s="37">
        <f>IFERROR(IPMT('PV - ACI et ACC'!$H$20,'PV - ACI et ACC'!AE$132-$A224+1,'PV - ACI et ACC'!$H$19,'PV - ACI et ACC'!#REF!),0)</f>
        <v>0</v>
      </c>
    </row>
    <row r="225" spans="1:31" ht="15" hidden="1" outlineLevel="1">
      <c r="A225">
        <v>15</v>
      </c>
      <c r="B225" s="37"/>
      <c r="C225" s="37"/>
      <c r="D225" s="37"/>
      <c r="E225" s="37"/>
      <c r="F225" s="37"/>
      <c r="G225" s="37"/>
      <c r="H225" s="37"/>
      <c r="I225" s="37"/>
      <c r="J225" s="37"/>
      <c r="K225" s="37"/>
      <c r="L225" s="37"/>
      <c r="M225" s="37"/>
      <c r="N225" s="37"/>
      <c r="O225" s="37"/>
      <c r="P225" s="37">
        <f>IFERROR(IPMT('PV - ACI et ACC'!$H$20,'PV - ACI et ACC'!P$132-$A225+1,'PV - ACI et ACC'!$H$19,'PV - ACI et ACC'!#REF!),0)</f>
        <v>0</v>
      </c>
      <c r="Q225" s="37">
        <f>IFERROR(IPMT('PV - ACI et ACC'!$H$20,'PV - ACI et ACC'!Q$132-$A225+1,'PV - ACI et ACC'!$H$19,'PV - ACI et ACC'!#REF!),0)</f>
        <v>0</v>
      </c>
      <c r="R225" s="37">
        <f>IFERROR(IPMT('PV - ACI et ACC'!$H$20,'PV - ACI et ACC'!R$132-$A225+1,'PV - ACI et ACC'!$H$19,'PV - ACI et ACC'!#REF!),0)</f>
        <v>0</v>
      </c>
      <c r="S225" s="37">
        <f>IFERROR(IPMT('PV - ACI et ACC'!$H$20,'PV - ACI et ACC'!S$132-$A225+1,'PV - ACI et ACC'!$H$19,'PV - ACI et ACC'!#REF!),0)</f>
        <v>0</v>
      </c>
      <c r="T225" s="37">
        <f>IFERROR(IPMT('PV - ACI et ACC'!$H$20,'PV - ACI et ACC'!T$132-$A225+1,'PV - ACI et ACC'!$H$19,'PV - ACI et ACC'!#REF!),0)</f>
        <v>0</v>
      </c>
      <c r="U225" s="37">
        <f>IFERROR(IPMT('PV - ACI et ACC'!$H$20,'PV - ACI et ACC'!U$132-$A225+1,'PV - ACI et ACC'!$H$19,'PV - ACI et ACC'!#REF!),0)</f>
        <v>0</v>
      </c>
      <c r="V225" s="37">
        <f>IFERROR(IPMT('PV - ACI et ACC'!$H$20,'PV - ACI et ACC'!V$132-$A225+1,'PV - ACI et ACC'!$H$19,'PV - ACI et ACC'!#REF!),0)</f>
        <v>0</v>
      </c>
      <c r="W225" s="37">
        <f>IFERROR(IPMT('PV - ACI et ACC'!$H$20,'PV - ACI et ACC'!W$132-$A225+1,'PV - ACI et ACC'!$H$19,'PV - ACI et ACC'!#REF!),0)</f>
        <v>0</v>
      </c>
      <c r="X225" s="37">
        <f>IFERROR(IPMT('PV - ACI et ACC'!$H$20,'PV - ACI et ACC'!X$132-$A225+1,'PV - ACI et ACC'!$H$19,'PV - ACI et ACC'!#REF!),0)</f>
        <v>0</v>
      </c>
      <c r="Y225" s="37">
        <f>IFERROR(IPMT('PV - ACI et ACC'!$H$20,'PV - ACI et ACC'!Y$132-$A225+1,'PV - ACI et ACC'!$H$19,'PV - ACI et ACC'!#REF!),0)</f>
        <v>0</v>
      </c>
      <c r="Z225" s="37">
        <f>IFERROR(IPMT('PV - ACI et ACC'!$H$20,'PV - ACI et ACC'!Z$132-$A225+1,'PV - ACI et ACC'!$H$19,'PV - ACI et ACC'!#REF!),0)</f>
        <v>0</v>
      </c>
      <c r="AA225" s="37">
        <f>IFERROR(IPMT('PV - ACI et ACC'!$H$20,'PV - ACI et ACC'!AA$132-$A225+1,'PV - ACI et ACC'!$H$19,'PV - ACI et ACC'!#REF!),0)</f>
        <v>0</v>
      </c>
      <c r="AB225" s="37">
        <f>IFERROR(IPMT('PV - ACI et ACC'!$H$20,'PV - ACI et ACC'!AB$132-$A225+1,'PV - ACI et ACC'!$H$19,'PV - ACI et ACC'!#REF!),0)</f>
        <v>0</v>
      </c>
      <c r="AC225" s="37">
        <f>IFERROR(IPMT('PV - ACI et ACC'!$H$20,'PV - ACI et ACC'!AC$132-$A225+1,'PV - ACI et ACC'!$H$19,'PV - ACI et ACC'!#REF!),0)</f>
        <v>0</v>
      </c>
      <c r="AD225" s="37">
        <f>IFERROR(IPMT('PV - ACI et ACC'!$H$20,'PV - ACI et ACC'!AD$132-$A225+1,'PV - ACI et ACC'!$H$19,'PV - ACI et ACC'!#REF!),0)</f>
        <v>0</v>
      </c>
      <c r="AE225" s="37">
        <f>IFERROR(IPMT('PV - ACI et ACC'!$H$20,'PV - ACI et ACC'!AE$132-$A225+1,'PV - ACI et ACC'!$H$19,'PV - ACI et ACC'!#REF!),0)</f>
        <v>0</v>
      </c>
    </row>
    <row r="226" spans="1:31" ht="15" hidden="1" outlineLevel="1">
      <c r="A226">
        <v>16</v>
      </c>
      <c r="B226" s="37"/>
      <c r="C226" s="37"/>
      <c r="D226" s="37"/>
      <c r="E226" s="37"/>
      <c r="F226" s="37"/>
      <c r="G226" s="37"/>
      <c r="H226" s="37"/>
      <c r="I226" s="37"/>
      <c r="J226" s="37"/>
      <c r="K226" s="37"/>
      <c r="L226" s="37"/>
      <c r="M226" s="37"/>
      <c r="N226" s="37"/>
      <c r="O226" s="37"/>
      <c r="P226" s="37"/>
      <c r="Q226" s="37">
        <f>IFERROR(IPMT('PV - ACI et ACC'!$H$20,'PV - ACI et ACC'!Q$132-$A226+1,'PV - ACI et ACC'!$H$19,'PV - ACI et ACC'!#REF!),0)</f>
        <v>0</v>
      </c>
      <c r="R226" s="37">
        <f>IFERROR(IPMT('PV - ACI et ACC'!$H$20,'PV - ACI et ACC'!R$132-$A226+1,'PV - ACI et ACC'!$H$19,'PV - ACI et ACC'!#REF!),0)</f>
        <v>0</v>
      </c>
      <c r="S226" s="37">
        <f>IFERROR(IPMT('PV - ACI et ACC'!$H$20,'PV - ACI et ACC'!S$132-$A226+1,'PV - ACI et ACC'!$H$19,'PV - ACI et ACC'!#REF!),0)</f>
        <v>0</v>
      </c>
      <c r="T226" s="37">
        <f>IFERROR(IPMT('PV - ACI et ACC'!$H$20,'PV - ACI et ACC'!T$132-$A226+1,'PV - ACI et ACC'!$H$19,'PV - ACI et ACC'!#REF!),0)</f>
        <v>0</v>
      </c>
      <c r="U226" s="37">
        <f>IFERROR(IPMT('PV - ACI et ACC'!$H$20,'PV - ACI et ACC'!U$132-$A226+1,'PV - ACI et ACC'!$H$19,'PV - ACI et ACC'!#REF!),0)</f>
        <v>0</v>
      </c>
      <c r="V226" s="37">
        <f>IFERROR(IPMT('PV - ACI et ACC'!$H$20,'PV - ACI et ACC'!V$132-$A226+1,'PV - ACI et ACC'!$H$19,'PV - ACI et ACC'!#REF!),0)</f>
        <v>0</v>
      </c>
      <c r="W226" s="37">
        <f>IFERROR(IPMT('PV - ACI et ACC'!$H$20,'PV - ACI et ACC'!W$132-$A226+1,'PV - ACI et ACC'!$H$19,'PV - ACI et ACC'!#REF!),0)</f>
        <v>0</v>
      </c>
      <c r="X226" s="37">
        <f>IFERROR(IPMT('PV - ACI et ACC'!$H$20,'PV - ACI et ACC'!X$132-$A226+1,'PV - ACI et ACC'!$H$19,'PV - ACI et ACC'!#REF!),0)</f>
        <v>0</v>
      </c>
      <c r="Y226" s="37">
        <f>IFERROR(IPMT('PV - ACI et ACC'!$H$20,'PV - ACI et ACC'!Y$132-$A226+1,'PV - ACI et ACC'!$H$19,'PV - ACI et ACC'!#REF!),0)</f>
        <v>0</v>
      </c>
      <c r="Z226" s="37">
        <f>IFERROR(IPMT('PV - ACI et ACC'!$H$20,'PV - ACI et ACC'!Z$132-$A226+1,'PV - ACI et ACC'!$H$19,'PV - ACI et ACC'!#REF!),0)</f>
        <v>0</v>
      </c>
      <c r="AA226" s="37">
        <f>IFERROR(IPMT('PV - ACI et ACC'!$H$20,'PV - ACI et ACC'!AA$132-$A226+1,'PV - ACI et ACC'!$H$19,'PV - ACI et ACC'!#REF!),0)</f>
        <v>0</v>
      </c>
      <c r="AB226" s="37">
        <f>IFERROR(IPMT('PV - ACI et ACC'!$H$20,'PV - ACI et ACC'!AB$132-$A226+1,'PV - ACI et ACC'!$H$19,'PV - ACI et ACC'!#REF!),0)</f>
        <v>0</v>
      </c>
      <c r="AC226" s="37">
        <f>IFERROR(IPMT('PV - ACI et ACC'!$H$20,'PV - ACI et ACC'!AC$132-$A226+1,'PV - ACI et ACC'!$H$19,'PV - ACI et ACC'!#REF!),0)</f>
        <v>0</v>
      </c>
      <c r="AD226" s="37">
        <f>IFERROR(IPMT('PV - ACI et ACC'!$H$20,'PV - ACI et ACC'!AD$132-$A226+1,'PV - ACI et ACC'!$H$19,'PV - ACI et ACC'!#REF!),0)</f>
        <v>0</v>
      </c>
      <c r="AE226" s="37">
        <f>IFERROR(IPMT('PV - ACI et ACC'!$H$20,'PV - ACI et ACC'!AE$132-$A226+1,'PV - ACI et ACC'!$H$19,'PV - ACI et ACC'!#REF!),0)</f>
        <v>0</v>
      </c>
    </row>
    <row r="227" spans="1:31" ht="15" hidden="1" outlineLevel="1">
      <c r="A227">
        <v>17</v>
      </c>
      <c r="B227" s="37"/>
      <c r="C227" s="37"/>
      <c r="D227" s="37"/>
      <c r="E227" s="37"/>
      <c r="F227" s="37"/>
      <c r="G227" s="37"/>
      <c r="H227" s="37"/>
      <c r="I227" s="37"/>
      <c r="J227" s="37"/>
      <c r="K227" s="37"/>
      <c r="L227" s="37"/>
      <c r="M227" s="37"/>
      <c r="N227" s="37"/>
      <c r="O227" s="37"/>
      <c r="P227" s="37"/>
      <c r="Q227" s="37"/>
      <c r="R227" s="37">
        <f>IFERROR(IPMT('PV - ACI et ACC'!$H$20,'PV - ACI et ACC'!R$132-$A227+1,'PV - ACI et ACC'!$H$19,'PV - ACI et ACC'!#REF!),0)</f>
        <v>0</v>
      </c>
      <c r="S227" s="37">
        <f>IFERROR(IPMT('PV - ACI et ACC'!$H$20,'PV - ACI et ACC'!S$132-$A227+1,'PV - ACI et ACC'!$H$19,'PV - ACI et ACC'!#REF!),0)</f>
        <v>0</v>
      </c>
      <c r="T227" s="37">
        <f>IFERROR(IPMT('PV - ACI et ACC'!$H$20,'PV - ACI et ACC'!T$132-$A227+1,'PV - ACI et ACC'!$H$19,'PV - ACI et ACC'!#REF!),0)</f>
        <v>0</v>
      </c>
      <c r="U227" s="37">
        <f>IFERROR(IPMT('PV - ACI et ACC'!$H$20,'PV - ACI et ACC'!U$132-$A227+1,'PV - ACI et ACC'!$H$19,'PV - ACI et ACC'!#REF!),0)</f>
        <v>0</v>
      </c>
      <c r="V227" s="37">
        <f>IFERROR(IPMT('PV - ACI et ACC'!$H$20,'PV - ACI et ACC'!V$132-$A227+1,'PV - ACI et ACC'!$H$19,'PV - ACI et ACC'!#REF!),0)</f>
        <v>0</v>
      </c>
      <c r="W227" s="37">
        <f>IFERROR(IPMT('PV - ACI et ACC'!$H$20,'PV - ACI et ACC'!W$132-$A227+1,'PV - ACI et ACC'!$H$19,'PV - ACI et ACC'!#REF!),0)</f>
        <v>0</v>
      </c>
      <c r="X227" s="37">
        <f>IFERROR(IPMT('PV - ACI et ACC'!$H$20,'PV - ACI et ACC'!X$132-$A227+1,'PV - ACI et ACC'!$H$19,'PV - ACI et ACC'!#REF!),0)</f>
        <v>0</v>
      </c>
      <c r="Y227" s="37">
        <f>IFERROR(IPMT('PV - ACI et ACC'!$H$20,'PV - ACI et ACC'!Y$132-$A227+1,'PV - ACI et ACC'!$H$19,'PV - ACI et ACC'!#REF!),0)</f>
        <v>0</v>
      </c>
      <c r="Z227" s="37">
        <f>IFERROR(IPMT('PV - ACI et ACC'!$H$20,'PV - ACI et ACC'!Z$132-$A227+1,'PV - ACI et ACC'!$H$19,'PV - ACI et ACC'!#REF!),0)</f>
        <v>0</v>
      </c>
      <c r="AA227" s="37">
        <f>IFERROR(IPMT('PV - ACI et ACC'!$H$20,'PV - ACI et ACC'!AA$132-$A227+1,'PV - ACI et ACC'!$H$19,'PV - ACI et ACC'!#REF!),0)</f>
        <v>0</v>
      </c>
      <c r="AB227" s="37">
        <f>IFERROR(IPMT('PV - ACI et ACC'!$H$20,'PV - ACI et ACC'!AB$132-$A227+1,'PV - ACI et ACC'!$H$19,'PV - ACI et ACC'!#REF!),0)</f>
        <v>0</v>
      </c>
      <c r="AC227" s="37">
        <f>IFERROR(IPMT('PV - ACI et ACC'!$H$20,'PV - ACI et ACC'!AC$132-$A227+1,'PV - ACI et ACC'!$H$19,'PV - ACI et ACC'!#REF!),0)</f>
        <v>0</v>
      </c>
      <c r="AD227" s="37">
        <f>IFERROR(IPMT('PV - ACI et ACC'!$H$20,'PV - ACI et ACC'!AD$132-$A227+1,'PV - ACI et ACC'!$H$19,'PV - ACI et ACC'!#REF!),0)</f>
        <v>0</v>
      </c>
      <c r="AE227" s="37">
        <f>IFERROR(IPMT('PV - ACI et ACC'!$H$20,'PV - ACI et ACC'!AE$132-$A227+1,'PV - ACI et ACC'!$H$19,'PV - ACI et ACC'!#REF!),0)</f>
        <v>0</v>
      </c>
    </row>
    <row r="228" spans="1:31" ht="15" hidden="1" outlineLevel="1">
      <c r="A228">
        <v>18</v>
      </c>
      <c r="B228" s="37"/>
      <c r="C228" s="37"/>
      <c r="D228" s="37"/>
      <c r="E228" s="37"/>
      <c r="F228" s="37"/>
      <c r="G228" s="37"/>
      <c r="H228" s="37"/>
      <c r="I228" s="37"/>
      <c r="J228" s="37"/>
      <c r="K228" s="37"/>
      <c r="L228" s="37"/>
      <c r="M228" s="37"/>
      <c r="N228" s="37"/>
      <c r="O228" s="37"/>
      <c r="P228" s="37"/>
      <c r="Q228" s="37"/>
      <c r="R228" s="37"/>
      <c r="S228" s="37">
        <f>IFERROR(IPMT('PV - ACI et ACC'!$H$20,'PV - ACI et ACC'!S$132-$A228+1,'PV - ACI et ACC'!$H$19,'PV - ACI et ACC'!#REF!),0)</f>
        <v>0</v>
      </c>
      <c r="T228" s="37">
        <f>IFERROR(IPMT('PV - ACI et ACC'!$H$20,'PV - ACI et ACC'!T$132-$A228+1,'PV - ACI et ACC'!$H$19,'PV - ACI et ACC'!#REF!),0)</f>
        <v>0</v>
      </c>
      <c r="U228" s="37">
        <f>IFERROR(IPMT('PV - ACI et ACC'!$H$20,'PV - ACI et ACC'!U$132-$A228+1,'PV - ACI et ACC'!$H$19,'PV - ACI et ACC'!#REF!),0)</f>
        <v>0</v>
      </c>
      <c r="V228" s="37">
        <f>IFERROR(IPMT('PV - ACI et ACC'!$H$20,'PV - ACI et ACC'!V$132-$A228+1,'PV - ACI et ACC'!$H$19,'PV - ACI et ACC'!#REF!),0)</f>
        <v>0</v>
      </c>
      <c r="W228" s="37">
        <f>IFERROR(IPMT('PV - ACI et ACC'!$H$20,'PV - ACI et ACC'!W$132-$A228+1,'PV - ACI et ACC'!$H$19,'PV - ACI et ACC'!#REF!),0)</f>
        <v>0</v>
      </c>
      <c r="X228" s="37">
        <f>IFERROR(IPMT('PV - ACI et ACC'!$H$20,'PV - ACI et ACC'!X$132-$A228+1,'PV - ACI et ACC'!$H$19,'PV - ACI et ACC'!#REF!),0)</f>
        <v>0</v>
      </c>
      <c r="Y228" s="37">
        <f>IFERROR(IPMT('PV - ACI et ACC'!$H$20,'PV - ACI et ACC'!Y$132-$A228+1,'PV - ACI et ACC'!$H$19,'PV - ACI et ACC'!#REF!),0)</f>
        <v>0</v>
      </c>
      <c r="Z228" s="37">
        <f>IFERROR(IPMT('PV - ACI et ACC'!$H$20,'PV - ACI et ACC'!Z$132-$A228+1,'PV - ACI et ACC'!$H$19,'PV - ACI et ACC'!#REF!),0)</f>
        <v>0</v>
      </c>
      <c r="AA228" s="37">
        <f>IFERROR(IPMT('PV - ACI et ACC'!$H$20,'PV - ACI et ACC'!AA$132-$A228+1,'PV - ACI et ACC'!$H$19,'PV - ACI et ACC'!#REF!),0)</f>
        <v>0</v>
      </c>
      <c r="AB228" s="37">
        <f>IFERROR(IPMT('PV - ACI et ACC'!$H$20,'PV - ACI et ACC'!AB$132-$A228+1,'PV - ACI et ACC'!$H$19,'PV - ACI et ACC'!#REF!),0)</f>
        <v>0</v>
      </c>
      <c r="AC228" s="37">
        <f>IFERROR(IPMT('PV - ACI et ACC'!$H$20,'PV - ACI et ACC'!AC$132-$A228+1,'PV - ACI et ACC'!$H$19,'PV - ACI et ACC'!#REF!),0)</f>
        <v>0</v>
      </c>
      <c r="AD228" s="37">
        <f>IFERROR(IPMT('PV - ACI et ACC'!$H$20,'PV - ACI et ACC'!AD$132-$A228+1,'PV - ACI et ACC'!$H$19,'PV - ACI et ACC'!#REF!),0)</f>
        <v>0</v>
      </c>
      <c r="AE228" s="37">
        <f>IFERROR(IPMT('PV - ACI et ACC'!$H$20,'PV - ACI et ACC'!AE$132-$A228+1,'PV - ACI et ACC'!$H$19,'PV - ACI et ACC'!#REF!),0)</f>
        <v>0</v>
      </c>
    </row>
    <row r="229" spans="1:31" ht="15" hidden="1" outlineLevel="1">
      <c r="A229">
        <v>19</v>
      </c>
      <c r="B229" s="37"/>
      <c r="C229" s="37"/>
      <c r="D229" s="37"/>
      <c r="E229" s="37"/>
      <c r="F229" s="37"/>
      <c r="G229" s="37"/>
      <c r="H229" s="37"/>
      <c r="I229" s="37"/>
      <c r="J229" s="37"/>
      <c r="K229" s="37"/>
      <c r="L229" s="37"/>
      <c r="M229" s="37"/>
      <c r="N229" s="37"/>
      <c r="O229" s="37"/>
      <c r="P229" s="37"/>
      <c r="Q229" s="37"/>
      <c r="R229" s="37"/>
      <c r="S229" s="37"/>
      <c r="T229" s="37">
        <f>IFERROR(IPMT('PV - ACI et ACC'!$H$20,'PV - ACI et ACC'!T$132-$A229+1,'PV - ACI et ACC'!$H$19,'PV - ACI et ACC'!#REF!),0)</f>
        <v>0</v>
      </c>
      <c r="U229" s="37">
        <f>IFERROR(IPMT('PV - ACI et ACC'!$H$20,'PV - ACI et ACC'!U$132-$A229+1,'PV - ACI et ACC'!$H$19,'PV - ACI et ACC'!#REF!),0)</f>
        <v>0</v>
      </c>
      <c r="V229" s="37">
        <f>IFERROR(IPMT('PV - ACI et ACC'!$H$20,'PV - ACI et ACC'!V$132-$A229+1,'PV - ACI et ACC'!$H$19,'PV - ACI et ACC'!#REF!),0)</f>
        <v>0</v>
      </c>
      <c r="W229" s="37">
        <f>IFERROR(IPMT('PV - ACI et ACC'!$H$20,'PV - ACI et ACC'!W$132-$A229+1,'PV - ACI et ACC'!$H$19,'PV - ACI et ACC'!#REF!),0)</f>
        <v>0</v>
      </c>
      <c r="X229" s="37">
        <f>IFERROR(IPMT('PV - ACI et ACC'!$H$20,'PV - ACI et ACC'!X$132-$A229+1,'PV - ACI et ACC'!$H$19,'PV - ACI et ACC'!#REF!),0)</f>
        <v>0</v>
      </c>
      <c r="Y229" s="37">
        <f>IFERROR(IPMT('PV - ACI et ACC'!$H$20,'PV - ACI et ACC'!Y$132-$A229+1,'PV - ACI et ACC'!$H$19,'PV - ACI et ACC'!#REF!),0)</f>
        <v>0</v>
      </c>
      <c r="Z229" s="37">
        <f>IFERROR(IPMT('PV - ACI et ACC'!$H$20,'PV - ACI et ACC'!Z$132-$A229+1,'PV - ACI et ACC'!$H$19,'PV - ACI et ACC'!#REF!),0)</f>
        <v>0</v>
      </c>
      <c r="AA229" s="37">
        <f>IFERROR(IPMT('PV - ACI et ACC'!$H$20,'PV - ACI et ACC'!AA$132-$A229+1,'PV - ACI et ACC'!$H$19,'PV - ACI et ACC'!#REF!),0)</f>
        <v>0</v>
      </c>
      <c r="AB229" s="37">
        <f>IFERROR(IPMT('PV - ACI et ACC'!$H$20,'PV - ACI et ACC'!AB$132-$A229+1,'PV - ACI et ACC'!$H$19,'PV - ACI et ACC'!#REF!),0)</f>
        <v>0</v>
      </c>
      <c r="AC229" s="37">
        <f>IFERROR(IPMT('PV - ACI et ACC'!$H$20,'PV - ACI et ACC'!AC$132-$A229+1,'PV - ACI et ACC'!$H$19,'PV - ACI et ACC'!#REF!),0)</f>
        <v>0</v>
      </c>
      <c r="AD229" s="37">
        <f>IFERROR(IPMT('PV - ACI et ACC'!$H$20,'PV - ACI et ACC'!AD$132-$A229+1,'PV - ACI et ACC'!$H$19,'PV - ACI et ACC'!#REF!),0)</f>
        <v>0</v>
      </c>
      <c r="AE229" s="37">
        <f>IFERROR(IPMT('PV - ACI et ACC'!$H$20,'PV - ACI et ACC'!AE$132-$A229+1,'PV - ACI et ACC'!$H$19,'PV - ACI et ACC'!#REF!),0)</f>
        <v>0</v>
      </c>
    </row>
    <row r="230" spans="1:31" ht="15" hidden="1" outlineLevel="1">
      <c r="A230">
        <v>20</v>
      </c>
      <c r="B230" s="37"/>
      <c r="C230" s="37"/>
      <c r="D230" s="37"/>
      <c r="E230" s="37"/>
      <c r="F230" s="37"/>
      <c r="G230" s="37"/>
      <c r="H230" s="37"/>
      <c r="I230" s="37"/>
      <c r="J230" s="37"/>
      <c r="K230" s="37"/>
      <c r="L230" s="37"/>
      <c r="M230" s="37"/>
      <c r="N230" s="37"/>
      <c r="O230" s="37"/>
      <c r="P230" s="37"/>
      <c r="Q230" s="37"/>
      <c r="R230" s="37"/>
      <c r="S230" s="37"/>
      <c r="T230" s="37"/>
      <c r="U230" s="37">
        <f>IFERROR(IPMT('PV - ACI et ACC'!$H$20,'PV - ACI et ACC'!U$132-$A230+1,'PV - ACI et ACC'!$H$19,'PV - ACI et ACC'!#REF!),0)</f>
        <v>0</v>
      </c>
      <c r="V230" s="37">
        <f>IFERROR(IPMT('PV - ACI et ACC'!$H$20,'PV - ACI et ACC'!V$132-$A230+1,'PV - ACI et ACC'!$H$19,'PV - ACI et ACC'!#REF!),0)</f>
        <v>0</v>
      </c>
      <c r="W230" s="37">
        <f>IFERROR(IPMT('PV - ACI et ACC'!$H$20,'PV - ACI et ACC'!W$132-$A230+1,'PV - ACI et ACC'!$H$19,'PV - ACI et ACC'!#REF!),0)</f>
        <v>0</v>
      </c>
      <c r="X230" s="37">
        <f>IFERROR(IPMT('PV - ACI et ACC'!$H$20,'PV - ACI et ACC'!X$132-$A230+1,'PV - ACI et ACC'!$H$19,'PV - ACI et ACC'!#REF!),0)</f>
        <v>0</v>
      </c>
      <c r="Y230" s="37">
        <f>IFERROR(IPMT('PV - ACI et ACC'!$H$20,'PV - ACI et ACC'!Y$132-$A230+1,'PV - ACI et ACC'!$H$19,'PV - ACI et ACC'!#REF!),0)</f>
        <v>0</v>
      </c>
      <c r="Z230" s="37">
        <f>IFERROR(IPMT('PV - ACI et ACC'!$H$20,'PV - ACI et ACC'!Z$132-$A230+1,'PV - ACI et ACC'!$H$19,'PV - ACI et ACC'!#REF!),0)</f>
        <v>0</v>
      </c>
      <c r="AA230" s="37">
        <f>IFERROR(IPMT('PV - ACI et ACC'!$H$20,'PV - ACI et ACC'!AA$132-$A230+1,'PV - ACI et ACC'!$H$19,'PV - ACI et ACC'!#REF!),0)</f>
        <v>0</v>
      </c>
      <c r="AB230" s="37">
        <f>IFERROR(IPMT('PV - ACI et ACC'!$H$20,'PV - ACI et ACC'!AB$132-$A230+1,'PV - ACI et ACC'!$H$19,'PV - ACI et ACC'!#REF!),0)</f>
        <v>0</v>
      </c>
      <c r="AC230" s="37">
        <f>IFERROR(IPMT('PV - ACI et ACC'!$H$20,'PV - ACI et ACC'!AC$132-$A230+1,'PV - ACI et ACC'!$H$19,'PV - ACI et ACC'!#REF!),0)</f>
        <v>0</v>
      </c>
      <c r="AD230" s="37">
        <f>IFERROR(IPMT('PV - ACI et ACC'!$H$20,'PV - ACI et ACC'!AD$132-$A230+1,'PV - ACI et ACC'!$H$19,'PV - ACI et ACC'!#REF!),0)</f>
        <v>0</v>
      </c>
      <c r="AE230" s="37">
        <f>IFERROR(IPMT('PV - ACI et ACC'!$H$20,'PV - ACI et ACC'!AE$132-$A230+1,'PV - ACI et ACC'!$H$19,'PV - ACI et ACC'!#REF!),0)</f>
        <v>0</v>
      </c>
    </row>
    <row r="231" spans="1:31" ht="15" hidden="1" outlineLevel="1">
      <c r="A231">
        <v>21</v>
      </c>
      <c r="B231" s="37"/>
      <c r="C231" s="37"/>
      <c r="D231" s="37"/>
      <c r="E231" s="37"/>
      <c r="F231" s="37"/>
      <c r="G231" s="37"/>
      <c r="H231" s="37"/>
      <c r="I231" s="37"/>
      <c r="J231" s="37"/>
      <c r="K231" s="37"/>
      <c r="L231" s="37"/>
      <c r="M231" s="37"/>
      <c r="N231" s="37"/>
      <c r="O231" s="37"/>
      <c r="P231" s="37"/>
      <c r="Q231" s="37"/>
      <c r="R231" s="37"/>
      <c r="S231" s="37"/>
      <c r="T231" s="37"/>
      <c r="U231" s="37"/>
      <c r="V231" s="37">
        <f>IFERROR(IPMT('PV - ACI et ACC'!$H$20,'PV - ACI et ACC'!V$132-$A231+1,'PV - ACI et ACC'!$H$19,'PV - ACI et ACC'!#REF!),0)</f>
        <v>0</v>
      </c>
      <c r="W231" s="37">
        <f>IFERROR(IPMT('PV - ACI et ACC'!$H$20,'PV - ACI et ACC'!W$132-$A231+1,'PV - ACI et ACC'!$H$19,'PV - ACI et ACC'!#REF!),0)</f>
        <v>0</v>
      </c>
      <c r="X231" s="37">
        <f>IFERROR(IPMT('PV - ACI et ACC'!$H$20,'PV - ACI et ACC'!X$132-$A231+1,'PV - ACI et ACC'!$H$19,'PV - ACI et ACC'!#REF!),0)</f>
        <v>0</v>
      </c>
      <c r="Y231" s="37">
        <f>IFERROR(IPMT('PV - ACI et ACC'!$H$20,'PV - ACI et ACC'!Y$132-$A231+1,'PV - ACI et ACC'!$H$19,'PV - ACI et ACC'!#REF!),0)</f>
        <v>0</v>
      </c>
      <c r="Z231" s="37">
        <f>IFERROR(IPMT('PV - ACI et ACC'!$H$20,'PV - ACI et ACC'!Z$132-$A231+1,'PV - ACI et ACC'!$H$19,'PV - ACI et ACC'!#REF!),0)</f>
        <v>0</v>
      </c>
      <c r="AA231" s="37">
        <f>IFERROR(IPMT('PV - ACI et ACC'!$H$20,'PV - ACI et ACC'!AA$132-$A231+1,'PV - ACI et ACC'!$H$19,'PV - ACI et ACC'!#REF!),0)</f>
        <v>0</v>
      </c>
      <c r="AB231" s="37">
        <f>IFERROR(IPMT('PV - ACI et ACC'!$H$20,'PV - ACI et ACC'!AB$132-$A231+1,'PV - ACI et ACC'!$H$19,'PV - ACI et ACC'!#REF!),0)</f>
        <v>0</v>
      </c>
      <c r="AC231" s="37">
        <f>IFERROR(IPMT('PV - ACI et ACC'!$H$20,'PV - ACI et ACC'!AC$132-$A231+1,'PV - ACI et ACC'!$H$19,'PV - ACI et ACC'!#REF!),0)</f>
        <v>0</v>
      </c>
      <c r="AD231" s="37">
        <f>IFERROR(IPMT('PV - ACI et ACC'!$H$20,'PV - ACI et ACC'!AD$132-$A231+1,'PV - ACI et ACC'!$H$19,'PV - ACI et ACC'!#REF!),0)</f>
        <v>0</v>
      </c>
      <c r="AE231" s="37">
        <f>IFERROR(IPMT('PV - ACI et ACC'!$H$20,'PV - ACI et ACC'!AE$132-$A231+1,'PV - ACI et ACC'!$H$19,'PV - ACI et ACC'!#REF!),0)</f>
        <v>0</v>
      </c>
    </row>
    <row r="232" spans="1:31" ht="15" hidden="1" outlineLevel="1">
      <c r="A232">
        <v>22</v>
      </c>
      <c r="B232" s="37"/>
      <c r="C232" s="37"/>
      <c r="D232" s="37"/>
      <c r="E232" s="37"/>
      <c r="F232" s="37"/>
      <c r="G232" s="37"/>
      <c r="H232" s="37"/>
      <c r="I232" s="37"/>
      <c r="J232" s="37"/>
      <c r="K232" s="37"/>
      <c r="L232" s="37"/>
      <c r="M232" s="37"/>
      <c r="N232" s="37"/>
      <c r="O232" s="37"/>
      <c r="P232" s="37"/>
      <c r="Q232" s="37"/>
      <c r="R232" s="37"/>
      <c r="S232" s="37"/>
      <c r="T232" s="37"/>
      <c r="U232" s="37"/>
      <c r="V232" s="37"/>
      <c r="W232" s="37">
        <f>IFERROR(IPMT('PV - ACI et ACC'!$H$20,'PV - ACI et ACC'!W$132-$A232+1,'PV - ACI et ACC'!$H$19,'PV - ACI et ACC'!#REF!),0)</f>
        <v>0</v>
      </c>
      <c r="X232" s="37">
        <f>IFERROR(IPMT('PV - ACI et ACC'!$H$20,'PV - ACI et ACC'!X$132-$A232+1,'PV - ACI et ACC'!$H$19,'PV - ACI et ACC'!#REF!),0)</f>
        <v>0</v>
      </c>
      <c r="Y232" s="37">
        <f>IFERROR(IPMT('PV - ACI et ACC'!$H$20,'PV - ACI et ACC'!Y$132-$A232+1,'PV - ACI et ACC'!$H$19,'PV - ACI et ACC'!#REF!),0)</f>
        <v>0</v>
      </c>
      <c r="Z232" s="37">
        <f>IFERROR(IPMT('PV - ACI et ACC'!$H$20,'PV - ACI et ACC'!Z$132-$A232+1,'PV - ACI et ACC'!$H$19,'PV - ACI et ACC'!#REF!),0)</f>
        <v>0</v>
      </c>
      <c r="AA232" s="37">
        <f>IFERROR(IPMT('PV - ACI et ACC'!$H$20,'PV - ACI et ACC'!AA$132-$A232+1,'PV - ACI et ACC'!$H$19,'PV - ACI et ACC'!#REF!),0)</f>
        <v>0</v>
      </c>
      <c r="AB232" s="37">
        <f>IFERROR(IPMT('PV - ACI et ACC'!$H$20,'PV - ACI et ACC'!AB$132-$A232+1,'PV - ACI et ACC'!$H$19,'PV - ACI et ACC'!#REF!),0)</f>
        <v>0</v>
      </c>
      <c r="AC232" s="37">
        <f>IFERROR(IPMT('PV - ACI et ACC'!$H$20,'PV - ACI et ACC'!AC$132-$A232+1,'PV - ACI et ACC'!$H$19,'PV - ACI et ACC'!#REF!),0)</f>
        <v>0</v>
      </c>
      <c r="AD232" s="37">
        <f>IFERROR(IPMT('PV - ACI et ACC'!$H$20,'PV - ACI et ACC'!AD$132-$A232+1,'PV - ACI et ACC'!$H$19,'PV - ACI et ACC'!#REF!),0)</f>
        <v>0</v>
      </c>
      <c r="AE232" s="37">
        <f>IFERROR(IPMT('PV - ACI et ACC'!$H$20,'PV - ACI et ACC'!AE$132-$A232+1,'PV - ACI et ACC'!$H$19,'PV - ACI et ACC'!#REF!),0)</f>
        <v>0</v>
      </c>
    </row>
    <row r="233" spans="1:31" ht="15" hidden="1" outlineLevel="1">
      <c r="A233">
        <v>23</v>
      </c>
      <c r="B233" s="37"/>
      <c r="C233" s="37"/>
      <c r="D233" s="37"/>
      <c r="E233" s="37"/>
      <c r="F233" s="37"/>
      <c r="G233" s="37"/>
      <c r="H233" s="37"/>
      <c r="I233" s="37"/>
      <c r="J233" s="37"/>
      <c r="K233" s="37"/>
      <c r="L233" s="37"/>
      <c r="M233" s="37"/>
      <c r="N233" s="37"/>
      <c r="O233" s="37"/>
      <c r="P233" s="37"/>
      <c r="Q233" s="37"/>
      <c r="R233" s="37"/>
      <c r="S233" s="37"/>
      <c r="T233" s="37"/>
      <c r="U233" s="37"/>
      <c r="V233" s="37"/>
      <c r="W233" s="37"/>
      <c r="X233" s="37">
        <f>IFERROR(IPMT('PV - ACI et ACC'!$H$20,'PV - ACI et ACC'!X$132-$A233+1,'PV - ACI et ACC'!$H$19,'PV - ACI et ACC'!#REF!),0)</f>
        <v>0</v>
      </c>
      <c r="Y233" s="37">
        <f>IFERROR(IPMT('PV - ACI et ACC'!$H$20,'PV - ACI et ACC'!Y$132-$A233+1,'PV - ACI et ACC'!$H$19,'PV - ACI et ACC'!#REF!),0)</f>
        <v>0</v>
      </c>
      <c r="Z233" s="37">
        <f>IFERROR(IPMT('PV - ACI et ACC'!$H$20,'PV - ACI et ACC'!Z$132-$A233+1,'PV - ACI et ACC'!$H$19,'PV - ACI et ACC'!#REF!),0)</f>
        <v>0</v>
      </c>
      <c r="AA233" s="37">
        <f>IFERROR(IPMT('PV - ACI et ACC'!$H$20,'PV - ACI et ACC'!AA$132-$A233+1,'PV - ACI et ACC'!$H$19,'PV - ACI et ACC'!#REF!),0)</f>
        <v>0</v>
      </c>
      <c r="AB233" s="37">
        <f>IFERROR(IPMT('PV - ACI et ACC'!$H$20,'PV - ACI et ACC'!AB$132-$A233+1,'PV - ACI et ACC'!$H$19,'PV - ACI et ACC'!#REF!),0)</f>
        <v>0</v>
      </c>
      <c r="AC233" s="37">
        <f>IFERROR(IPMT('PV - ACI et ACC'!$H$20,'PV - ACI et ACC'!AC$132-$A233+1,'PV - ACI et ACC'!$H$19,'PV - ACI et ACC'!#REF!),0)</f>
        <v>0</v>
      </c>
      <c r="AD233" s="37">
        <f>IFERROR(IPMT('PV - ACI et ACC'!$H$20,'PV - ACI et ACC'!AD$132-$A233+1,'PV - ACI et ACC'!$H$19,'PV - ACI et ACC'!#REF!),0)</f>
        <v>0</v>
      </c>
      <c r="AE233" s="37">
        <f>IFERROR(IPMT('PV - ACI et ACC'!$H$20,'PV - ACI et ACC'!AE$132-$A233+1,'PV - ACI et ACC'!$H$19,'PV - ACI et ACC'!#REF!),0)</f>
        <v>0</v>
      </c>
    </row>
    <row r="234" spans="1:31" ht="15" hidden="1" outlineLevel="1">
      <c r="A234">
        <v>24</v>
      </c>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f>IFERROR(IPMT('PV - ACI et ACC'!$H$20,'PV - ACI et ACC'!Y$132-$A234+1,'PV - ACI et ACC'!$H$19,'PV - ACI et ACC'!#REF!),0)</f>
        <v>0</v>
      </c>
      <c r="Z234" s="37">
        <f>IFERROR(IPMT('PV - ACI et ACC'!$H$20,'PV - ACI et ACC'!Z$132-$A234+1,'PV - ACI et ACC'!$H$19,'PV - ACI et ACC'!#REF!),0)</f>
        <v>0</v>
      </c>
      <c r="AA234" s="37">
        <f>IFERROR(IPMT('PV - ACI et ACC'!$H$20,'PV - ACI et ACC'!AA$132-$A234+1,'PV - ACI et ACC'!$H$19,'PV - ACI et ACC'!#REF!),0)</f>
        <v>0</v>
      </c>
      <c r="AB234" s="37">
        <f>IFERROR(IPMT('PV - ACI et ACC'!$H$20,'PV - ACI et ACC'!AB$132-$A234+1,'PV - ACI et ACC'!$H$19,'PV - ACI et ACC'!#REF!),0)</f>
        <v>0</v>
      </c>
      <c r="AC234" s="37">
        <f>IFERROR(IPMT('PV - ACI et ACC'!$H$20,'PV - ACI et ACC'!AC$132-$A234+1,'PV - ACI et ACC'!$H$19,'PV - ACI et ACC'!#REF!),0)</f>
        <v>0</v>
      </c>
      <c r="AD234" s="37">
        <f>IFERROR(IPMT('PV - ACI et ACC'!$H$20,'PV - ACI et ACC'!AD$132-$A234+1,'PV - ACI et ACC'!$H$19,'PV - ACI et ACC'!#REF!),0)</f>
        <v>0</v>
      </c>
      <c r="AE234" s="37">
        <f>IFERROR(IPMT('PV - ACI et ACC'!$H$20,'PV - ACI et ACC'!AE$132-$A234+1,'PV - ACI et ACC'!$H$19,'PV - ACI et ACC'!#REF!),0)</f>
        <v>0</v>
      </c>
    </row>
    <row r="235" spans="1:31" ht="15" hidden="1" outlineLevel="1">
      <c r="A235">
        <v>25</v>
      </c>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f>IFERROR(IPMT('PV - ACI et ACC'!$H$20,'PV - ACI et ACC'!Z$132-$A235+1,'PV - ACI et ACC'!$H$19,'PV - ACI et ACC'!#REF!),0)</f>
        <v>0</v>
      </c>
      <c r="AA235" s="37">
        <f>IFERROR(IPMT('PV - ACI et ACC'!$H$20,'PV - ACI et ACC'!AA$132-$A235+1,'PV - ACI et ACC'!$H$19,'PV - ACI et ACC'!#REF!),0)</f>
        <v>0</v>
      </c>
      <c r="AB235" s="37">
        <f>IFERROR(IPMT('PV - ACI et ACC'!$H$20,'PV - ACI et ACC'!AB$132-$A235+1,'PV - ACI et ACC'!$H$19,'PV - ACI et ACC'!#REF!),0)</f>
        <v>0</v>
      </c>
      <c r="AC235" s="37">
        <f>IFERROR(IPMT('PV - ACI et ACC'!$H$20,'PV - ACI et ACC'!AC$132-$A235+1,'PV - ACI et ACC'!$H$19,'PV - ACI et ACC'!#REF!),0)</f>
        <v>0</v>
      </c>
      <c r="AD235" s="37">
        <f>IFERROR(IPMT('PV - ACI et ACC'!$H$20,'PV - ACI et ACC'!AD$132-$A235+1,'PV - ACI et ACC'!$H$19,'PV - ACI et ACC'!#REF!),0)</f>
        <v>0</v>
      </c>
      <c r="AE235" s="37">
        <f>IFERROR(IPMT('PV - ACI et ACC'!$H$20,'PV - ACI et ACC'!AE$132-$A235+1,'PV - ACI et ACC'!$H$19,'PV - ACI et ACC'!#REF!),0)</f>
        <v>0</v>
      </c>
    </row>
    <row r="236" spans="1:31" ht="15" hidden="1" outlineLevel="1">
      <c r="A236">
        <v>26</v>
      </c>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f>IFERROR(IPMT('PV - ACI et ACC'!$H$20,'PV - ACI et ACC'!AA$132-$A236+1,'PV - ACI et ACC'!$H$19,'PV - ACI et ACC'!#REF!),0)</f>
        <v>0</v>
      </c>
      <c r="AB236" s="37">
        <f>IFERROR(IPMT('PV - ACI et ACC'!$H$20,'PV - ACI et ACC'!AB$132-$A236+1,'PV - ACI et ACC'!$H$19,'PV - ACI et ACC'!#REF!),0)</f>
        <v>0</v>
      </c>
      <c r="AC236" s="37">
        <f>IFERROR(IPMT('PV - ACI et ACC'!$H$20,'PV - ACI et ACC'!AC$132-$A236+1,'PV - ACI et ACC'!$H$19,'PV - ACI et ACC'!#REF!),0)</f>
        <v>0</v>
      </c>
      <c r="AD236" s="37">
        <f>IFERROR(IPMT('PV - ACI et ACC'!$H$20,'PV - ACI et ACC'!AD$132-$A236+1,'PV - ACI et ACC'!$H$19,'PV - ACI et ACC'!#REF!),0)</f>
        <v>0</v>
      </c>
      <c r="AE236" s="37">
        <f>IFERROR(IPMT('PV - ACI et ACC'!$H$20,'PV - ACI et ACC'!AE$132-$A236+1,'PV - ACI et ACC'!$H$19,'PV - ACI et ACC'!#REF!),0)</f>
        <v>0</v>
      </c>
    </row>
    <row r="237" spans="1:31" ht="15" hidden="1" outlineLevel="1">
      <c r="A237">
        <v>27</v>
      </c>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c r="AA237" s="37"/>
      <c r="AB237" s="37">
        <f>IFERROR(IPMT('PV - ACI et ACC'!$H$20,'PV - ACI et ACC'!AB$132-$A237+1,'PV - ACI et ACC'!$H$19,'PV - ACI et ACC'!#REF!),0)</f>
        <v>0</v>
      </c>
      <c r="AC237" s="37">
        <f>IFERROR(IPMT('PV - ACI et ACC'!$H$20,'PV - ACI et ACC'!AC$132-$A237+1,'PV - ACI et ACC'!$H$19,'PV - ACI et ACC'!#REF!),0)</f>
        <v>0</v>
      </c>
      <c r="AD237" s="37">
        <f>IFERROR(IPMT('PV - ACI et ACC'!$H$20,'PV - ACI et ACC'!AD$132-$A237+1,'PV - ACI et ACC'!$H$19,'PV - ACI et ACC'!#REF!),0)</f>
        <v>0</v>
      </c>
      <c r="AE237" s="37">
        <f>IFERROR(IPMT('PV - ACI et ACC'!$H$20,'PV - ACI et ACC'!AE$132-$A237+1,'PV - ACI et ACC'!$H$19,'PV - ACI et ACC'!#REF!),0)</f>
        <v>0</v>
      </c>
    </row>
    <row r="238" spans="1:31" ht="15" hidden="1" outlineLevel="1">
      <c r="A238">
        <v>28</v>
      </c>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c r="AA238" s="37"/>
      <c r="AB238" s="37"/>
      <c r="AC238" s="37">
        <f>IFERROR(IPMT('PV - ACI et ACC'!$H$20,'PV - ACI et ACC'!AC$132-$A238+1,'PV - ACI et ACC'!$H$19,'PV - ACI et ACC'!#REF!),0)</f>
        <v>0</v>
      </c>
      <c r="AD238" s="37">
        <f>IFERROR(IPMT('PV - ACI et ACC'!$H$20,'PV - ACI et ACC'!AD$132-$A238+1,'PV - ACI et ACC'!$H$19,'PV - ACI et ACC'!#REF!),0)</f>
        <v>0</v>
      </c>
      <c r="AE238" s="37">
        <f>IFERROR(IPMT('PV - ACI et ACC'!$H$20,'PV - ACI et ACC'!AE$132-$A238+1,'PV - ACI et ACC'!$H$19,'PV - ACI et ACC'!#REF!),0)</f>
        <v>0</v>
      </c>
    </row>
    <row r="239" spans="1:31" ht="15" hidden="1" outlineLevel="1">
      <c r="A239">
        <v>29</v>
      </c>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c r="AA239" s="37"/>
      <c r="AB239" s="37"/>
      <c r="AC239" s="37"/>
      <c r="AD239" s="37">
        <f>IFERROR(IPMT('PV - ACI et ACC'!$H$20,'PV - ACI et ACC'!AD$132-$A239+1,'PV - ACI et ACC'!$H$19,'PV - ACI et ACC'!#REF!),0)</f>
        <v>0</v>
      </c>
      <c r="AE239" s="37">
        <f>IFERROR(IPMT('PV - ACI et ACC'!$H$20,'PV - ACI et ACC'!AE$132-$A239+1,'PV - ACI et ACC'!$H$19,'PV - ACI et ACC'!#REF!),0)</f>
        <v>0</v>
      </c>
    </row>
    <row r="240" spans="1:31" ht="15" hidden="1" outlineLevel="1">
      <c r="A240">
        <v>30</v>
      </c>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c r="AA240" s="37"/>
      <c r="AB240" s="37"/>
      <c r="AC240" s="37"/>
      <c r="AD240" s="37"/>
      <c r="AE240" s="37">
        <f>IFERROR(IPMT('PV - ACI et ACC'!$H$20,'PV - ACI et ACC'!AE$132-$A240+1,'PV - ACI et ACC'!$H$19,'PV - ACI et ACC'!#REF!),0)</f>
        <v>0</v>
      </c>
    </row>
    <row r="241" spans="1:31" hidden="1" outlineLevel="1">
      <c r="A241" s="3" t="s">
        <v>0</v>
      </c>
      <c r="B241" s="44">
        <f>SUM(B211:B240)</f>
        <v>0</v>
      </c>
      <c r="C241" s="44">
        <f>SUM(C211:C240)</f>
        <v>0</v>
      </c>
      <c r="D241" s="44">
        <f t="shared" ref="D241:AE241" si="97">SUM(D211:D240)</f>
        <v>0</v>
      </c>
      <c r="E241" s="44">
        <f t="shared" si="97"/>
        <v>0</v>
      </c>
      <c r="F241" s="44">
        <f t="shared" si="97"/>
        <v>0</v>
      </c>
      <c r="G241" s="44">
        <f t="shared" si="97"/>
        <v>0</v>
      </c>
      <c r="H241" s="44">
        <f t="shared" si="97"/>
        <v>0</v>
      </c>
      <c r="I241" s="44">
        <f t="shared" si="97"/>
        <v>0</v>
      </c>
      <c r="J241" s="44">
        <f t="shared" si="97"/>
        <v>0</v>
      </c>
      <c r="K241" s="44">
        <f t="shared" si="97"/>
        <v>0</v>
      </c>
      <c r="L241" s="44">
        <f t="shared" si="97"/>
        <v>0</v>
      </c>
      <c r="M241" s="44">
        <f t="shared" si="97"/>
        <v>0</v>
      </c>
      <c r="N241" s="44">
        <f t="shared" si="97"/>
        <v>0</v>
      </c>
      <c r="O241" s="44">
        <f t="shared" si="97"/>
        <v>0</v>
      </c>
      <c r="P241" s="44">
        <f t="shared" si="97"/>
        <v>0</v>
      </c>
      <c r="Q241" s="44">
        <f t="shared" si="97"/>
        <v>0</v>
      </c>
      <c r="R241" s="44">
        <f t="shared" si="97"/>
        <v>0</v>
      </c>
      <c r="S241" s="44">
        <f t="shared" si="97"/>
        <v>0</v>
      </c>
      <c r="T241" s="44">
        <f t="shared" si="97"/>
        <v>0</v>
      </c>
      <c r="U241" s="44">
        <f t="shared" si="97"/>
        <v>0</v>
      </c>
      <c r="V241" s="44">
        <f t="shared" si="97"/>
        <v>0</v>
      </c>
      <c r="W241" s="44">
        <f t="shared" si="97"/>
        <v>0</v>
      </c>
      <c r="X241" s="44">
        <f t="shared" si="97"/>
        <v>0</v>
      </c>
      <c r="Y241" s="44">
        <f t="shared" si="97"/>
        <v>0</v>
      </c>
      <c r="Z241" s="44">
        <f t="shared" si="97"/>
        <v>0</v>
      </c>
      <c r="AA241" s="44">
        <f t="shared" si="97"/>
        <v>0</v>
      </c>
      <c r="AB241" s="44">
        <f t="shared" si="97"/>
        <v>0</v>
      </c>
      <c r="AC241" s="44">
        <f t="shared" si="97"/>
        <v>0</v>
      </c>
      <c r="AD241" s="44">
        <f t="shared" si="97"/>
        <v>0</v>
      </c>
      <c r="AE241" s="44">
        <f t="shared" si="97"/>
        <v>0</v>
      </c>
    </row>
    <row r="242" spans="1:31" hidden="1" outlineLevel="1"/>
    <row r="243" spans="1:31" ht="15" hidden="1" outlineLevel="1">
      <c r="A243" s="2" t="s">
        <v>60</v>
      </c>
      <c r="B243">
        <f>B210</f>
        <v>1</v>
      </c>
      <c r="C243">
        <f t="shared" ref="C243:AE243" si="98">C210</f>
        <v>2</v>
      </c>
      <c r="D243">
        <f t="shared" si="98"/>
        <v>3</v>
      </c>
      <c r="E243">
        <f t="shared" si="98"/>
        <v>4</v>
      </c>
      <c r="F243">
        <f t="shared" si="98"/>
        <v>5</v>
      </c>
      <c r="G243">
        <f t="shared" si="98"/>
        <v>6</v>
      </c>
      <c r="H243">
        <f t="shared" si="98"/>
        <v>7</v>
      </c>
      <c r="I243">
        <f t="shared" si="98"/>
        <v>8</v>
      </c>
      <c r="J243">
        <f t="shared" si="98"/>
        <v>9</v>
      </c>
      <c r="K243">
        <f t="shared" si="98"/>
        <v>10</v>
      </c>
      <c r="L243">
        <f t="shared" si="98"/>
        <v>11</v>
      </c>
      <c r="M243">
        <f t="shared" si="98"/>
        <v>12</v>
      </c>
      <c r="N243">
        <f t="shared" si="98"/>
        <v>13</v>
      </c>
      <c r="O243">
        <f t="shared" si="98"/>
        <v>14</v>
      </c>
      <c r="P243">
        <f t="shared" si="98"/>
        <v>15</v>
      </c>
      <c r="Q243">
        <f t="shared" si="98"/>
        <v>16</v>
      </c>
      <c r="R243">
        <f t="shared" si="98"/>
        <v>17</v>
      </c>
      <c r="S243">
        <f t="shared" si="98"/>
        <v>18</v>
      </c>
      <c r="T243">
        <f t="shared" si="98"/>
        <v>19</v>
      </c>
      <c r="U243">
        <f t="shared" si="98"/>
        <v>20</v>
      </c>
      <c r="V243">
        <f t="shared" si="98"/>
        <v>21</v>
      </c>
      <c r="W243">
        <f t="shared" si="98"/>
        <v>22</v>
      </c>
      <c r="X243">
        <f t="shared" si="98"/>
        <v>23</v>
      </c>
      <c r="Y243">
        <f t="shared" si="98"/>
        <v>24</v>
      </c>
      <c r="Z243">
        <f t="shared" si="98"/>
        <v>25</v>
      </c>
      <c r="AA243">
        <f t="shared" si="98"/>
        <v>26</v>
      </c>
      <c r="AB243">
        <f t="shared" si="98"/>
        <v>27</v>
      </c>
      <c r="AC243">
        <f t="shared" si="98"/>
        <v>28</v>
      </c>
      <c r="AD243">
        <f t="shared" si="98"/>
        <v>29</v>
      </c>
      <c r="AE243">
        <f t="shared" si="98"/>
        <v>30</v>
      </c>
    </row>
    <row r="244" spans="1:31" ht="15" hidden="1" outlineLevel="1">
      <c r="A244">
        <v>1</v>
      </c>
      <c r="B244" s="37">
        <f>IFERROR(PPMT('PV - ACI et ACC'!$H$20,'PV - ACI et ACC'!B$132,'PV - ACI et ACC'!$H$19,'PV - ACI et ACC'!#REF!),0)</f>
        <v>0</v>
      </c>
      <c r="C244" s="37">
        <f>IFERROR(PPMT('PV - ACI et ACC'!$H$20,'PV - ACI et ACC'!C$132,'PV - ACI et ACC'!$H$19,'PV - ACI et ACC'!#REF!),0)</f>
        <v>0</v>
      </c>
      <c r="D244" s="37">
        <f>IFERROR(PPMT('PV - ACI et ACC'!$H$20,'PV - ACI et ACC'!D$132,'PV - ACI et ACC'!$H$19,'PV - ACI et ACC'!#REF!),0)</f>
        <v>0</v>
      </c>
      <c r="E244" s="37">
        <f>IFERROR(PPMT('PV - ACI et ACC'!$H$20,'PV - ACI et ACC'!E$132,'PV - ACI et ACC'!$H$19,'PV - ACI et ACC'!#REF!),0)</f>
        <v>0</v>
      </c>
      <c r="F244" s="37">
        <f>IFERROR(PPMT('PV - ACI et ACC'!$H$20,'PV - ACI et ACC'!F$132,'PV - ACI et ACC'!$H$19,'PV - ACI et ACC'!#REF!),0)</f>
        <v>0</v>
      </c>
      <c r="G244" s="37">
        <f>IFERROR(PPMT('PV - ACI et ACC'!$H$20,'PV - ACI et ACC'!G$132,'PV - ACI et ACC'!$H$19,'PV - ACI et ACC'!#REF!),0)</f>
        <v>0</v>
      </c>
      <c r="H244" s="37">
        <f>IFERROR(PPMT('PV - ACI et ACC'!$H$20,'PV - ACI et ACC'!H$132,'PV - ACI et ACC'!$H$19,'PV - ACI et ACC'!#REF!),0)</f>
        <v>0</v>
      </c>
      <c r="I244" s="37">
        <f>IFERROR(PPMT('PV - ACI et ACC'!$H$20,'PV - ACI et ACC'!I$132,'PV - ACI et ACC'!$H$19,'PV - ACI et ACC'!#REF!),0)</f>
        <v>0</v>
      </c>
      <c r="J244" s="37">
        <f>IFERROR(PPMT('PV - ACI et ACC'!$H$20,'PV - ACI et ACC'!J$132,'PV - ACI et ACC'!$H$19,'PV - ACI et ACC'!#REF!),0)</f>
        <v>0</v>
      </c>
      <c r="K244" s="37">
        <f>IFERROR(PPMT('PV - ACI et ACC'!$H$20,'PV - ACI et ACC'!K$132,'PV - ACI et ACC'!$H$19,'PV - ACI et ACC'!#REF!),0)</f>
        <v>0</v>
      </c>
      <c r="L244" s="37">
        <f>IFERROR(PPMT('PV - ACI et ACC'!$H$20,'PV - ACI et ACC'!L$132,'PV - ACI et ACC'!$H$19,'PV - ACI et ACC'!#REF!),0)</f>
        <v>0</v>
      </c>
      <c r="M244" s="37">
        <f>IFERROR(PPMT('PV - ACI et ACC'!$H$20,'PV - ACI et ACC'!M$132,'PV - ACI et ACC'!$H$19,'PV - ACI et ACC'!#REF!),0)</f>
        <v>0</v>
      </c>
      <c r="N244" s="37">
        <f>IFERROR(PPMT('PV - ACI et ACC'!$H$20,'PV - ACI et ACC'!N$132,'PV - ACI et ACC'!$H$19,'PV - ACI et ACC'!#REF!),0)</f>
        <v>0</v>
      </c>
      <c r="O244" s="37">
        <f>IFERROR(PPMT('PV - ACI et ACC'!$H$20,'PV - ACI et ACC'!O$132,'PV - ACI et ACC'!$H$19,'PV - ACI et ACC'!#REF!),0)</f>
        <v>0</v>
      </c>
      <c r="P244" s="37">
        <f>IFERROR(PPMT('PV - ACI et ACC'!$H$20,'PV - ACI et ACC'!P$132,'PV - ACI et ACC'!$H$19,'PV - ACI et ACC'!#REF!),0)</f>
        <v>0</v>
      </c>
      <c r="Q244" s="37">
        <f>IFERROR(PPMT('PV - ACI et ACC'!$H$20,'PV - ACI et ACC'!Q$132,'PV - ACI et ACC'!$H$19,'PV - ACI et ACC'!#REF!),0)</f>
        <v>0</v>
      </c>
      <c r="R244" s="37">
        <f>IFERROR(PPMT('PV - ACI et ACC'!$H$20,'PV - ACI et ACC'!R$132,'PV - ACI et ACC'!$H$19,'PV - ACI et ACC'!#REF!),0)</f>
        <v>0</v>
      </c>
      <c r="S244" s="37">
        <f>IFERROR(PPMT('PV - ACI et ACC'!$H$20,'PV - ACI et ACC'!S$132,'PV - ACI et ACC'!$H$19,'PV - ACI et ACC'!#REF!),0)</f>
        <v>0</v>
      </c>
      <c r="T244" s="37">
        <f>IFERROR(PPMT('PV - ACI et ACC'!$H$20,'PV - ACI et ACC'!T$132,'PV - ACI et ACC'!$H$19,'PV - ACI et ACC'!#REF!),0)</f>
        <v>0</v>
      </c>
      <c r="U244" s="37">
        <f>IFERROR(PPMT('PV - ACI et ACC'!$H$20,'PV - ACI et ACC'!U$132,'PV - ACI et ACC'!$H$19,'PV - ACI et ACC'!#REF!),0)</f>
        <v>0</v>
      </c>
      <c r="V244" s="37">
        <f>IFERROR(PPMT('PV - ACI et ACC'!$H$20,'PV - ACI et ACC'!V$132,'PV - ACI et ACC'!$H$19,'PV - ACI et ACC'!#REF!),0)</f>
        <v>0</v>
      </c>
      <c r="W244" s="37">
        <f>IFERROR(PPMT('PV - ACI et ACC'!$H$20,'PV - ACI et ACC'!W$132,'PV - ACI et ACC'!$H$19,'PV - ACI et ACC'!#REF!),0)</f>
        <v>0</v>
      </c>
      <c r="X244" s="37">
        <f>IFERROR(PPMT('PV - ACI et ACC'!$H$20,'PV - ACI et ACC'!X$132,'PV - ACI et ACC'!$H$19,'PV - ACI et ACC'!#REF!),0)</f>
        <v>0</v>
      </c>
      <c r="Y244" s="37">
        <f>IFERROR(PPMT('PV - ACI et ACC'!$H$20,'PV - ACI et ACC'!Y$132,'PV - ACI et ACC'!$H$19,'PV - ACI et ACC'!#REF!),0)</f>
        <v>0</v>
      </c>
      <c r="Z244" s="37">
        <f>IFERROR(PPMT('PV - ACI et ACC'!$H$20,'PV - ACI et ACC'!Z$132,'PV - ACI et ACC'!$H$19,'PV - ACI et ACC'!#REF!),0)</f>
        <v>0</v>
      </c>
      <c r="AA244" s="37">
        <f>IFERROR(PPMT('PV - ACI et ACC'!$H$20,'PV - ACI et ACC'!AA$132,'PV - ACI et ACC'!$H$19,'PV - ACI et ACC'!#REF!),0)</f>
        <v>0</v>
      </c>
      <c r="AB244" s="37">
        <f>IFERROR(PPMT('PV - ACI et ACC'!$H$20,'PV - ACI et ACC'!AB$132,'PV - ACI et ACC'!$H$19,'PV - ACI et ACC'!#REF!),0)</f>
        <v>0</v>
      </c>
      <c r="AC244" s="37">
        <f>IFERROR(PPMT('PV - ACI et ACC'!$H$20,'PV - ACI et ACC'!AC$132,'PV - ACI et ACC'!$H$19,'PV - ACI et ACC'!#REF!),0)</f>
        <v>0</v>
      </c>
      <c r="AD244" s="37">
        <f>IFERROR(PPMT('PV - ACI et ACC'!$H$20,'PV - ACI et ACC'!AD$132,'PV - ACI et ACC'!$H$19,'PV - ACI et ACC'!#REF!),0)</f>
        <v>0</v>
      </c>
      <c r="AE244" s="37">
        <f>IFERROR(PPMT('PV - ACI et ACC'!$H$20,'PV - ACI et ACC'!AE$132,'PV - ACI et ACC'!$H$19,'PV - ACI et ACC'!#REF!),0)</f>
        <v>0</v>
      </c>
    </row>
    <row r="245" spans="1:31" ht="15" hidden="1" outlineLevel="1">
      <c r="A245">
        <v>2</v>
      </c>
      <c r="B245" s="37"/>
      <c r="C245" s="37">
        <f>IFERROR(PPMT('PV - ACI et ACC'!$H$20,'PV - ACI et ACC'!C$132-$A245+1,'PV - ACI et ACC'!$H$19,'PV - ACI et ACC'!#REF!),0)</f>
        <v>0</v>
      </c>
      <c r="D245" s="37">
        <f>IFERROR(PPMT('PV - ACI et ACC'!$H$20,'PV - ACI et ACC'!D$132-$A245+1,'PV - ACI et ACC'!$H$19,'PV - ACI et ACC'!#REF!),0)</f>
        <v>0</v>
      </c>
      <c r="E245" s="37">
        <f>IFERROR(PPMT('PV - ACI et ACC'!$H$20,'PV - ACI et ACC'!E$132-$A245+1,'PV - ACI et ACC'!$H$19,'PV - ACI et ACC'!#REF!),0)</f>
        <v>0</v>
      </c>
      <c r="F245" s="37">
        <f>IFERROR(PPMT('PV - ACI et ACC'!$H$20,'PV - ACI et ACC'!F$132-$A245+1,'PV - ACI et ACC'!$H$19,'PV - ACI et ACC'!#REF!),0)</f>
        <v>0</v>
      </c>
      <c r="G245" s="37">
        <f>IFERROR(PPMT('PV - ACI et ACC'!$H$20,'PV - ACI et ACC'!G$132-$A245+1,'PV - ACI et ACC'!$H$19,'PV - ACI et ACC'!#REF!),0)</f>
        <v>0</v>
      </c>
      <c r="H245" s="37">
        <f>IFERROR(PPMT('PV - ACI et ACC'!$H$20,'PV - ACI et ACC'!H$132-$A245+1,'PV - ACI et ACC'!$H$19,'PV - ACI et ACC'!#REF!),0)</f>
        <v>0</v>
      </c>
      <c r="I245" s="37">
        <f>IFERROR(PPMT('PV - ACI et ACC'!$H$20,'PV - ACI et ACC'!I$132-$A245+1,'PV - ACI et ACC'!$H$19,'PV - ACI et ACC'!#REF!),0)</f>
        <v>0</v>
      </c>
      <c r="J245" s="37">
        <f>IFERROR(PPMT('PV - ACI et ACC'!$H$20,'PV - ACI et ACC'!J$132-$A245+1,'PV - ACI et ACC'!$H$19,'PV - ACI et ACC'!#REF!),0)</f>
        <v>0</v>
      </c>
      <c r="K245" s="37">
        <f>IFERROR(PPMT('PV - ACI et ACC'!$H$20,'PV - ACI et ACC'!K$132-$A245+1,'PV - ACI et ACC'!$H$19,'PV - ACI et ACC'!#REF!),0)</f>
        <v>0</v>
      </c>
      <c r="L245" s="37">
        <f>IFERROR(PPMT('PV - ACI et ACC'!$H$20,'PV - ACI et ACC'!L$132-$A245+1,'PV - ACI et ACC'!$H$19,'PV - ACI et ACC'!#REF!),0)</f>
        <v>0</v>
      </c>
      <c r="M245" s="37">
        <f>IFERROR(PPMT('PV - ACI et ACC'!$H$20,'PV - ACI et ACC'!M$132-$A245+1,'PV - ACI et ACC'!$H$19,'PV - ACI et ACC'!#REF!),0)</f>
        <v>0</v>
      </c>
      <c r="N245" s="37">
        <f>IFERROR(PPMT('PV - ACI et ACC'!$H$20,'PV - ACI et ACC'!N$132-$A245+1,'PV - ACI et ACC'!$H$19,'PV - ACI et ACC'!#REF!),0)</f>
        <v>0</v>
      </c>
      <c r="O245" s="37">
        <f>IFERROR(PPMT('PV - ACI et ACC'!$H$20,'PV - ACI et ACC'!O$132-$A245+1,'PV - ACI et ACC'!$H$19,'PV - ACI et ACC'!#REF!),0)</f>
        <v>0</v>
      </c>
      <c r="P245" s="37">
        <f>IFERROR(PPMT('PV - ACI et ACC'!$H$20,'PV - ACI et ACC'!P$132-$A245+1,'PV - ACI et ACC'!$H$19,'PV - ACI et ACC'!#REF!),0)</f>
        <v>0</v>
      </c>
      <c r="Q245" s="37">
        <f>IFERROR(PPMT('PV - ACI et ACC'!$H$20,'PV - ACI et ACC'!Q$132-$A245+1,'PV - ACI et ACC'!$H$19,'PV - ACI et ACC'!#REF!),0)</f>
        <v>0</v>
      </c>
      <c r="R245" s="37">
        <f>IFERROR(PPMT('PV - ACI et ACC'!$H$20,'PV - ACI et ACC'!R$132-$A245+1,'PV - ACI et ACC'!$H$19,'PV - ACI et ACC'!#REF!),0)</f>
        <v>0</v>
      </c>
      <c r="S245" s="37">
        <f>IFERROR(PPMT('PV - ACI et ACC'!$H$20,'PV - ACI et ACC'!S$132-$A245+1,'PV - ACI et ACC'!$H$19,'PV - ACI et ACC'!#REF!),0)</f>
        <v>0</v>
      </c>
      <c r="T245" s="37">
        <f>IFERROR(PPMT('PV - ACI et ACC'!$H$20,'PV - ACI et ACC'!T$132-$A245+1,'PV - ACI et ACC'!$H$19,'PV - ACI et ACC'!#REF!),0)</f>
        <v>0</v>
      </c>
      <c r="U245" s="37">
        <f>IFERROR(PPMT('PV - ACI et ACC'!$H$20,'PV - ACI et ACC'!U$132-$A245+1,'PV - ACI et ACC'!$H$19,'PV - ACI et ACC'!#REF!),0)</f>
        <v>0</v>
      </c>
      <c r="V245" s="37">
        <f>IFERROR(PPMT('PV - ACI et ACC'!$H$20,'PV - ACI et ACC'!V$132-$A245+1,'PV - ACI et ACC'!$H$19,'PV - ACI et ACC'!#REF!),0)</f>
        <v>0</v>
      </c>
      <c r="W245" s="37">
        <f>IFERROR(PPMT('PV - ACI et ACC'!$H$20,'PV - ACI et ACC'!W$132-$A245+1,'PV - ACI et ACC'!$H$19,'PV - ACI et ACC'!#REF!),0)</f>
        <v>0</v>
      </c>
      <c r="X245" s="37">
        <f>IFERROR(PPMT('PV - ACI et ACC'!$H$20,'PV - ACI et ACC'!X$132-$A245+1,'PV - ACI et ACC'!$H$19,'PV - ACI et ACC'!#REF!),0)</f>
        <v>0</v>
      </c>
      <c r="Y245" s="37">
        <f>IFERROR(PPMT('PV - ACI et ACC'!$H$20,'PV - ACI et ACC'!Y$132-$A245+1,'PV - ACI et ACC'!$H$19,'PV - ACI et ACC'!#REF!),0)</f>
        <v>0</v>
      </c>
      <c r="Z245" s="37">
        <f>IFERROR(PPMT('PV - ACI et ACC'!$H$20,'PV - ACI et ACC'!Z$132-$A245+1,'PV - ACI et ACC'!$H$19,'PV - ACI et ACC'!#REF!),0)</f>
        <v>0</v>
      </c>
      <c r="AA245" s="37">
        <f>IFERROR(PPMT('PV - ACI et ACC'!$H$20,'PV - ACI et ACC'!AA$132-$A245+1,'PV - ACI et ACC'!$H$19,'PV - ACI et ACC'!#REF!),0)</f>
        <v>0</v>
      </c>
      <c r="AB245" s="37">
        <f>IFERROR(PPMT('PV - ACI et ACC'!$H$20,'PV - ACI et ACC'!AB$132-$A245+1,'PV - ACI et ACC'!$H$19,'PV - ACI et ACC'!#REF!),0)</f>
        <v>0</v>
      </c>
      <c r="AC245" s="37">
        <f>IFERROR(PPMT('PV - ACI et ACC'!$H$20,'PV - ACI et ACC'!AC$132-$A245+1,'PV - ACI et ACC'!$H$19,'PV - ACI et ACC'!#REF!),0)</f>
        <v>0</v>
      </c>
      <c r="AD245" s="37">
        <f>IFERROR(PPMT('PV - ACI et ACC'!$H$20,'PV - ACI et ACC'!AD$132-$A245+1,'PV - ACI et ACC'!$H$19,'PV - ACI et ACC'!#REF!),0)</f>
        <v>0</v>
      </c>
      <c r="AE245" s="37">
        <f>IFERROR(PPMT('PV - ACI et ACC'!$H$20,'PV - ACI et ACC'!AE$132-$A245+1,'PV - ACI et ACC'!$H$19,'PV - ACI et ACC'!#REF!),0)</f>
        <v>0</v>
      </c>
    </row>
    <row r="246" spans="1:31" ht="15" hidden="1" outlineLevel="1">
      <c r="A246">
        <v>3</v>
      </c>
      <c r="B246" s="37"/>
      <c r="C246" s="37"/>
      <c r="D246" s="37">
        <f>IFERROR(PPMT('PV - ACI et ACC'!$H$20,'PV - ACI et ACC'!D$132-$A246+1,'PV - ACI et ACC'!$H$19,'PV - ACI et ACC'!#REF!),0)</f>
        <v>0</v>
      </c>
      <c r="E246" s="37">
        <f>IFERROR(PPMT('PV - ACI et ACC'!$H$20,'PV - ACI et ACC'!E$132-$A246+1,'PV - ACI et ACC'!$H$19,'PV - ACI et ACC'!#REF!),0)</f>
        <v>0</v>
      </c>
      <c r="F246" s="37">
        <f>IFERROR(PPMT('PV - ACI et ACC'!$H$20,'PV - ACI et ACC'!F$132-$A246+1,'PV - ACI et ACC'!$H$19,'PV - ACI et ACC'!#REF!),0)</f>
        <v>0</v>
      </c>
      <c r="G246" s="37">
        <f>IFERROR(PPMT('PV - ACI et ACC'!$H$20,'PV - ACI et ACC'!G$132-$A246+1,'PV - ACI et ACC'!$H$19,'PV - ACI et ACC'!#REF!),0)</f>
        <v>0</v>
      </c>
      <c r="H246" s="37">
        <f>IFERROR(PPMT('PV - ACI et ACC'!$H$20,'PV - ACI et ACC'!H$132-$A246+1,'PV - ACI et ACC'!$H$19,'PV - ACI et ACC'!#REF!),0)</f>
        <v>0</v>
      </c>
      <c r="I246" s="37">
        <f>IFERROR(PPMT('PV - ACI et ACC'!$H$20,'PV - ACI et ACC'!I$132-$A246+1,'PV - ACI et ACC'!$H$19,'PV - ACI et ACC'!#REF!),0)</f>
        <v>0</v>
      </c>
      <c r="J246" s="37">
        <f>IFERROR(PPMT('PV - ACI et ACC'!$H$20,'PV - ACI et ACC'!J$132-$A246+1,'PV - ACI et ACC'!$H$19,'PV - ACI et ACC'!#REF!),0)</f>
        <v>0</v>
      </c>
      <c r="K246" s="37">
        <f>IFERROR(PPMT('PV - ACI et ACC'!$H$20,'PV - ACI et ACC'!K$132-$A246+1,'PV - ACI et ACC'!$H$19,'PV - ACI et ACC'!#REF!),0)</f>
        <v>0</v>
      </c>
      <c r="L246" s="37">
        <f>IFERROR(PPMT('PV - ACI et ACC'!$H$20,'PV - ACI et ACC'!L$132-$A246+1,'PV - ACI et ACC'!$H$19,'PV - ACI et ACC'!#REF!),0)</f>
        <v>0</v>
      </c>
      <c r="M246" s="37">
        <f>IFERROR(PPMT('PV - ACI et ACC'!$H$20,'PV - ACI et ACC'!M$132-$A246+1,'PV - ACI et ACC'!$H$19,'PV - ACI et ACC'!#REF!),0)</f>
        <v>0</v>
      </c>
      <c r="N246" s="37">
        <f>IFERROR(PPMT('PV - ACI et ACC'!$H$20,'PV - ACI et ACC'!N$132-$A246+1,'PV - ACI et ACC'!$H$19,'PV - ACI et ACC'!#REF!),0)</f>
        <v>0</v>
      </c>
      <c r="O246" s="37">
        <f>IFERROR(PPMT('PV - ACI et ACC'!$H$20,'PV - ACI et ACC'!O$132-$A246+1,'PV - ACI et ACC'!$H$19,'PV - ACI et ACC'!#REF!),0)</f>
        <v>0</v>
      </c>
      <c r="P246" s="37">
        <f>IFERROR(PPMT('PV - ACI et ACC'!$H$20,'PV - ACI et ACC'!P$132-$A246+1,'PV - ACI et ACC'!$H$19,'PV - ACI et ACC'!#REF!),0)</f>
        <v>0</v>
      </c>
      <c r="Q246" s="37">
        <f>IFERROR(PPMT('PV - ACI et ACC'!$H$20,'PV - ACI et ACC'!Q$132-$A246+1,'PV - ACI et ACC'!$H$19,'PV - ACI et ACC'!#REF!),0)</f>
        <v>0</v>
      </c>
      <c r="R246" s="37">
        <f>IFERROR(PPMT('PV - ACI et ACC'!$H$20,'PV - ACI et ACC'!R$132-$A246+1,'PV - ACI et ACC'!$H$19,'PV - ACI et ACC'!#REF!),0)</f>
        <v>0</v>
      </c>
      <c r="S246" s="37">
        <f>IFERROR(PPMT('PV - ACI et ACC'!$H$20,'PV - ACI et ACC'!S$132-$A246+1,'PV - ACI et ACC'!$H$19,'PV - ACI et ACC'!#REF!),0)</f>
        <v>0</v>
      </c>
      <c r="T246" s="37">
        <f>IFERROR(PPMT('PV - ACI et ACC'!$H$20,'PV - ACI et ACC'!T$132-$A246+1,'PV - ACI et ACC'!$H$19,'PV - ACI et ACC'!#REF!),0)</f>
        <v>0</v>
      </c>
      <c r="U246" s="37">
        <f>IFERROR(PPMT('PV - ACI et ACC'!$H$20,'PV - ACI et ACC'!U$132-$A246+1,'PV - ACI et ACC'!$H$19,'PV - ACI et ACC'!#REF!),0)</f>
        <v>0</v>
      </c>
      <c r="V246" s="37">
        <f>IFERROR(PPMT('PV - ACI et ACC'!$H$20,'PV - ACI et ACC'!V$132-$A246+1,'PV - ACI et ACC'!$H$19,'PV - ACI et ACC'!#REF!),0)</f>
        <v>0</v>
      </c>
      <c r="W246" s="37">
        <f>IFERROR(PPMT('PV - ACI et ACC'!$H$20,'PV - ACI et ACC'!W$132-$A246+1,'PV - ACI et ACC'!$H$19,'PV - ACI et ACC'!#REF!),0)</f>
        <v>0</v>
      </c>
      <c r="X246" s="37">
        <f>IFERROR(PPMT('PV - ACI et ACC'!$H$20,'PV - ACI et ACC'!X$132-$A246+1,'PV - ACI et ACC'!$H$19,'PV - ACI et ACC'!#REF!),0)</f>
        <v>0</v>
      </c>
      <c r="Y246" s="37">
        <f>IFERROR(PPMT('PV - ACI et ACC'!$H$20,'PV - ACI et ACC'!Y$132-$A246+1,'PV - ACI et ACC'!$H$19,'PV - ACI et ACC'!#REF!),0)</f>
        <v>0</v>
      </c>
      <c r="Z246" s="37">
        <f>IFERROR(PPMT('PV - ACI et ACC'!$H$20,'PV - ACI et ACC'!Z$132-$A246+1,'PV - ACI et ACC'!$H$19,'PV - ACI et ACC'!#REF!),0)</f>
        <v>0</v>
      </c>
      <c r="AA246" s="37">
        <f>IFERROR(PPMT('PV - ACI et ACC'!$H$20,'PV - ACI et ACC'!AA$132-$A246+1,'PV - ACI et ACC'!$H$19,'PV - ACI et ACC'!#REF!),0)</f>
        <v>0</v>
      </c>
      <c r="AB246" s="37">
        <f>IFERROR(PPMT('PV - ACI et ACC'!$H$20,'PV - ACI et ACC'!AB$132-$A246+1,'PV - ACI et ACC'!$H$19,'PV - ACI et ACC'!#REF!),0)</f>
        <v>0</v>
      </c>
      <c r="AC246" s="37">
        <f>IFERROR(PPMT('PV - ACI et ACC'!$H$20,'PV - ACI et ACC'!AC$132-$A246+1,'PV - ACI et ACC'!$H$19,'PV - ACI et ACC'!#REF!),0)</f>
        <v>0</v>
      </c>
      <c r="AD246" s="37">
        <f>IFERROR(PPMT('PV - ACI et ACC'!$H$20,'PV - ACI et ACC'!AD$132-$A246+1,'PV - ACI et ACC'!$H$19,'PV - ACI et ACC'!#REF!),0)</f>
        <v>0</v>
      </c>
      <c r="AE246" s="37">
        <f>IFERROR(PPMT('PV - ACI et ACC'!$H$20,'PV - ACI et ACC'!AE$132-$A246+1,'PV - ACI et ACC'!$H$19,'PV - ACI et ACC'!#REF!),0)</f>
        <v>0</v>
      </c>
    </row>
    <row r="247" spans="1:31" ht="15" hidden="1" outlineLevel="1">
      <c r="A247">
        <v>4</v>
      </c>
      <c r="B247" s="37"/>
      <c r="C247" s="37"/>
      <c r="D247" s="37"/>
      <c r="E247" s="37">
        <f>IFERROR(PPMT('PV - ACI et ACC'!$H$20,'PV - ACI et ACC'!E$132-$A247+1,'PV - ACI et ACC'!$H$19,'PV - ACI et ACC'!#REF!),0)</f>
        <v>0</v>
      </c>
      <c r="F247" s="37">
        <f>IFERROR(PPMT('PV - ACI et ACC'!$H$20,'PV - ACI et ACC'!F$132-$A247+1,'PV - ACI et ACC'!$H$19,'PV - ACI et ACC'!#REF!),0)</f>
        <v>0</v>
      </c>
      <c r="G247" s="37">
        <f>IFERROR(PPMT('PV - ACI et ACC'!$H$20,'PV - ACI et ACC'!G$132-$A247+1,'PV - ACI et ACC'!$H$19,'PV - ACI et ACC'!#REF!),0)</f>
        <v>0</v>
      </c>
      <c r="H247" s="37">
        <f>IFERROR(PPMT('PV - ACI et ACC'!$H$20,'PV - ACI et ACC'!H$132-$A247+1,'PV - ACI et ACC'!$H$19,'PV - ACI et ACC'!#REF!),0)</f>
        <v>0</v>
      </c>
      <c r="I247" s="37">
        <f>IFERROR(PPMT('PV - ACI et ACC'!$H$20,'PV - ACI et ACC'!I$132-$A247+1,'PV - ACI et ACC'!$H$19,'PV - ACI et ACC'!#REF!),0)</f>
        <v>0</v>
      </c>
      <c r="J247" s="37">
        <f>IFERROR(PPMT('PV - ACI et ACC'!$H$20,'PV - ACI et ACC'!J$132-$A247+1,'PV - ACI et ACC'!$H$19,'PV - ACI et ACC'!#REF!),0)</f>
        <v>0</v>
      </c>
      <c r="K247" s="37">
        <f>IFERROR(PPMT('PV - ACI et ACC'!$H$20,'PV - ACI et ACC'!K$132-$A247+1,'PV - ACI et ACC'!$H$19,'PV - ACI et ACC'!#REF!),0)</f>
        <v>0</v>
      </c>
      <c r="L247" s="37">
        <f>IFERROR(PPMT('PV - ACI et ACC'!$H$20,'PV - ACI et ACC'!L$132-$A247+1,'PV - ACI et ACC'!$H$19,'PV - ACI et ACC'!#REF!),0)</f>
        <v>0</v>
      </c>
      <c r="M247" s="37">
        <f>IFERROR(PPMT('PV - ACI et ACC'!$H$20,'PV - ACI et ACC'!M$132-$A247+1,'PV - ACI et ACC'!$H$19,'PV - ACI et ACC'!#REF!),0)</f>
        <v>0</v>
      </c>
      <c r="N247" s="37">
        <f>IFERROR(PPMT('PV - ACI et ACC'!$H$20,'PV - ACI et ACC'!N$132-$A247+1,'PV - ACI et ACC'!$H$19,'PV - ACI et ACC'!#REF!),0)</f>
        <v>0</v>
      </c>
      <c r="O247" s="37">
        <f>IFERROR(PPMT('PV - ACI et ACC'!$H$20,'PV - ACI et ACC'!O$132-$A247+1,'PV - ACI et ACC'!$H$19,'PV - ACI et ACC'!#REF!),0)</f>
        <v>0</v>
      </c>
      <c r="P247" s="37">
        <f>IFERROR(PPMT('PV - ACI et ACC'!$H$20,'PV - ACI et ACC'!P$132-$A247+1,'PV - ACI et ACC'!$H$19,'PV - ACI et ACC'!#REF!),0)</f>
        <v>0</v>
      </c>
      <c r="Q247" s="37">
        <f>IFERROR(PPMT('PV - ACI et ACC'!$H$20,'PV - ACI et ACC'!Q$132-$A247+1,'PV - ACI et ACC'!$H$19,'PV - ACI et ACC'!#REF!),0)</f>
        <v>0</v>
      </c>
      <c r="R247" s="37">
        <f>IFERROR(PPMT('PV - ACI et ACC'!$H$20,'PV - ACI et ACC'!R$132-$A247+1,'PV - ACI et ACC'!$H$19,'PV - ACI et ACC'!#REF!),0)</f>
        <v>0</v>
      </c>
      <c r="S247" s="37">
        <f>IFERROR(PPMT('PV - ACI et ACC'!$H$20,'PV - ACI et ACC'!S$132-$A247+1,'PV - ACI et ACC'!$H$19,'PV - ACI et ACC'!#REF!),0)</f>
        <v>0</v>
      </c>
      <c r="T247" s="37">
        <f>IFERROR(PPMT('PV - ACI et ACC'!$H$20,'PV - ACI et ACC'!T$132-$A247+1,'PV - ACI et ACC'!$H$19,'PV - ACI et ACC'!#REF!),0)</f>
        <v>0</v>
      </c>
      <c r="U247" s="37">
        <f>IFERROR(PPMT('PV - ACI et ACC'!$H$20,'PV - ACI et ACC'!U$132-$A247+1,'PV - ACI et ACC'!$H$19,'PV - ACI et ACC'!#REF!),0)</f>
        <v>0</v>
      </c>
      <c r="V247" s="37">
        <f>IFERROR(PPMT('PV - ACI et ACC'!$H$20,'PV - ACI et ACC'!V$132-$A247+1,'PV - ACI et ACC'!$H$19,'PV - ACI et ACC'!#REF!),0)</f>
        <v>0</v>
      </c>
      <c r="W247" s="37">
        <f>IFERROR(PPMT('PV - ACI et ACC'!$H$20,'PV - ACI et ACC'!W$132-$A247+1,'PV - ACI et ACC'!$H$19,'PV - ACI et ACC'!#REF!),0)</f>
        <v>0</v>
      </c>
      <c r="X247" s="37">
        <f>IFERROR(PPMT('PV - ACI et ACC'!$H$20,'PV - ACI et ACC'!X$132-$A247+1,'PV - ACI et ACC'!$H$19,'PV - ACI et ACC'!#REF!),0)</f>
        <v>0</v>
      </c>
      <c r="Y247" s="37">
        <f>IFERROR(PPMT('PV - ACI et ACC'!$H$20,'PV - ACI et ACC'!Y$132-$A247+1,'PV - ACI et ACC'!$H$19,'PV - ACI et ACC'!#REF!),0)</f>
        <v>0</v>
      </c>
      <c r="Z247" s="37">
        <f>IFERROR(PPMT('PV - ACI et ACC'!$H$20,'PV - ACI et ACC'!Z$132-$A247+1,'PV - ACI et ACC'!$H$19,'PV - ACI et ACC'!#REF!),0)</f>
        <v>0</v>
      </c>
      <c r="AA247" s="37">
        <f>IFERROR(PPMT('PV - ACI et ACC'!$H$20,'PV - ACI et ACC'!AA$132-$A247+1,'PV - ACI et ACC'!$H$19,'PV - ACI et ACC'!#REF!),0)</f>
        <v>0</v>
      </c>
      <c r="AB247" s="37">
        <f>IFERROR(PPMT('PV - ACI et ACC'!$H$20,'PV - ACI et ACC'!AB$132-$A247+1,'PV - ACI et ACC'!$H$19,'PV - ACI et ACC'!#REF!),0)</f>
        <v>0</v>
      </c>
      <c r="AC247" s="37">
        <f>IFERROR(PPMT('PV - ACI et ACC'!$H$20,'PV - ACI et ACC'!AC$132-$A247+1,'PV - ACI et ACC'!$H$19,'PV - ACI et ACC'!#REF!),0)</f>
        <v>0</v>
      </c>
      <c r="AD247" s="37">
        <f>IFERROR(PPMT('PV - ACI et ACC'!$H$20,'PV - ACI et ACC'!AD$132-$A247+1,'PV - ACI et ACC'!$H$19,'PV - ACI et ACC'!#REF!),0)</f>
        <v>0</v>
      </c>
      <c r="AE247" s="37">
        <f>IFERROR(PPMT('PV - ACI et ACC'!$H$20,'PV - ACI et ACC'!AE$132-$A247+1,'PV - ACI et ACC'!$H$19,'PV - ACI et ACC'!#REF!),0)</f>
        <v>0</v>
      </c>
    </row>
    <row r="248" spans="1:31" ht="15" hidden="1" outlineLevel="1">
      <c r="A248">
        <v>5</v>
      </c>
      <c r="B248" s="37"/>
      <c r="C248" s="37"/>
      <c r="D248" s="37"/>
      <c r="E248" s="37"/>
      <c r="F248" s="37">
        <f>IFERROR(PPMT('PV - ACI et ACC'!$H$20,'PV - ACI et ACC'!F$132-$A248+1,'PV - ACI et ACC'!$H$19,'PV - ACI et ACC'!#REF!),0)</f>
        <v>0</v>
      </c>
      <c r="G248" s="37">
        <f>IFERROR(PPMT('PV - ACI et ACC'!$H$20,'PV - ACI et ACC'!G$132-$A248+1,'PV - ACI et ACC'!$H$19,'PV - ACI et ACC'!#REF!),0)</f>
        <v>0</v>
      </c>
      <c r="H248" s="37">
        <f>IFERROR(PPMT('PV - ACI et ACC'!$H$20,'PV - ACI et ACC'!H$132-$A248+1,'PV - ACI et ACC'!$H$19,'PV - ACI et ACC'!#REF!),0)</f>
        <v>0</v>
      </c>
      <c r="I248" s="37">
        <f>IFERROR(PPMT('PV - ACI et ACC'!$H$20,'PV - ACI et ACC'!I$132-$A248+1,'PV - ACI et ACC'!$H$19,'PV - ACI et ACC'!#REF!),0)</f>
        <v>0</v>
      </c>
      <c r="J248" s="37">
        <f>IFERROR(PPMT('PV - ACI et ACC'!$H$20,'PV - ACI et ACC'!J$132-$A248+1,'PV - ACI et ACC'!$H$19,'PV - ACI et ACC'!#REF!),0)</f>
        <v>0</v>
      </c>
      <c r="K248" s="37">
        <f>IFERROR(PPMT('PV - ACI et ACC'!$H$20,'PV - ACI et ACC'!K$132-$A248+1,'PV - ACI et ACC'!$H$19,'PV - ACI et ACC'!#REF!),0)</f>
        <v>0</v>
      </c>
      <c r="L248" s="37">
        <f>IFERROR(PPMT('PV - ACI et ACC'!$H$20,'PV - ACI et ACC'!L$132-$A248+1,'PV - ACI et ACC'!$H$19,'PV - ACI et ACC'!#REF!),0)</f>
        <v>0</v>
      </c>
      <c r="M248" s="37">
        <f>IFERROR(PPMT('PV - ACI et ACC'!$H$20,'PV - ACI et ACC'!M$132-$A248+1,'PV - ACI et ACC'!$H$19,'PV - ACI et ACC'!#REF!),0)</f>
        <v>0</v>
      </c>
      <c r="N248" s="37">
        <f>IFERROR(PPMT('PV - ACI et ACC'!$H$20,'PV - ACI et ACC'!N$132-$A248+1,'PV - ACI et ACC'!$H$19,'PV - ACI et ACC'!#REF!),0)</f>
        <v>0</v>
      </c>
      <c r="O248" s="37">
        <f>IFERROR(PPMT('PV - ACI et ACC'!$H$20,'PV - ACI et ACC'!O$132-$A248+1,'PV - ACI et ACC'!$H$19,'PV - ACI et ACC'!#REF!),0)</f>
        <v>0</v>
      </c>
      <c r="P248" s="37">
        <f>IFERROR(PPMT('PV - ACI et ACC'!$H$20,'PV - ACI et ACC'!P$132-$A248+1,'PV - ACI et ACC'!$H$19,'PV - ACI et ACC'!#REF!),0)</f>
        <v>0</v>
      </c>
      <c r="Q248" s="37">
        <f>IFERROR(PPMT('PV - ACI et ACC'!$H$20,'PV - ACI et ACC'!Q$132-$A248+1,'PV - ACI et ACC'!$H$19,'PV - ACI et ACC'!#REF!),0)</f>
        <v>0</v>
      </c>
      <c r="R248" s="37">
        <f>IFERROR(PPMT('PV - ACI et ACC'!$H$20,'PV - ACI et ACC'!R$132-$A248+1,'PV - ACI et ACC'!$H$19,'PV - ACI et ACC'!#REF!),0)</f>
        <v>0</v>
      </c>
      <c r="S248" s="37">
        <f>IFERROR(PPMT('PV - ACI et ACC'!$H$20,'PV - ACI et ACC'!S$132-$A248+1,'PV - ACI et ACC'!$H$19,'PV - ACI et ACC'!#REF!),0)</f>
        <v>0</v>
      </c>
      <c r="T248" s="37">
        <f>IFERROR(PPMT('PV - ACI et ACC'!$H$20,'PV - ACI et ACC'!T$132-$A248+1,'PV - ACI et ACC'!$H$19,'PV - ACI et ACC'!#REF!),0)</f>
        <v>0</v>
      </c>
      <c r="U248" s="37">
        <f>IFERROR(PPMT('PV - ACI et ACC'!$H$20,'PV - ACI et ACC'!U$132-$A248+1,'PV - ACI et ACC'!$H$19,'PV - ACI et ACC'!#REF!),0)</f>
        <v>0</v>
      </c>
      <c r="V248" s="37">
        <f>IFERROR(PPMT('PV - ACI et ACC'!$H$20,'PV - ACI et ACC'!V$132-$A248+1,'PV - ACI et ACC'!$H$19,'PV - ACI et ACC'!#REF!),0)</f>
        <v>0</v>
      </c>
      <c r="W248" s="37">
        <f>IFERROR(PPMT('PV - ACI et ACC'!$H$20,'PV - ACI et ACC'!W$132-$A248+1,'PV - ACI et ACC'!$H$19,'PV - ACI et ACC'!#REF!),0)</f>
        <v>0</v>
      </c>
      <c r="X248" s="37">
        <f>IFERROR(PPMT('PV - ACI et ACC'!$H$20,'PV - ACI et ACC'!X$132-$A248+1,'PV - ACI et ACC'!$H$19,'PV - ACI et ACC'!#REF!),0)</f>
        <v>0</v>
      </c>
      <c r="Y248" s="37">
        <f>IFERROR(PPMT('PV - ACI et ACC'!$H$20,'PV - ACI et ACC'!Y$132-$A248+1,'PV - ACI et ACC'!$H$19,'PV - ACI et ACC'!#REF!),0)</f>
        <v>0</v>
      </c>
      <c r="Z248" s="37">
        <f>IFERROR(PPMT('PV - ACI et ACC'!$H$20,'PV - ACI et ACC'!Z$132-$A248+1,'PV - ACI et ACC'!$H$19,'PV - ACI et ACC'!#REF!),0)</f>
        <v>0</v>
      </c>
      <c r="AA248" s="37">
        <f>IFERROR(PPMT('PV - ACI et ACC'!$H$20,'PV - ACI et ACC'!AA$132-$A248+1,'PV - ACI et ACC'!$H$19,'PV - ACI et ACC'!#REF!),0)</f>
        <v>0</v>
      </c>
      <c r="AB248" s="37">
        <f>IFERROR(PPMT('PV - ACI et ACC'!$H$20,'PV - ACI et ACC'!AB$132-$A248+1,'PV - ACI et ACC'!$H$19,'PV - ACI et ACC'!#REF!),0)</f>
        <v>0</v>
      </c>
      <c r="AC248" s="37">
        <f>IFERROR(PPMT('PV - ACI et ACC'!$H$20,'PV - ACI et ACC'!AC$132-$A248+1,'PV - ACI et ACC'!$H$19,'PV - ACI et ACC'!#REF!),0)</f>
        <v>0</v>
      </c>
      <c r="AD248" s="37">
        <f>IFERROR(PPMT('PV - ACI et ACC'!$H$20,'PV - ACI et ACC'!AD$132-$A248+1,'PV - ACI et ACC'!$H$19,'PV - ACI et ACC'!#REF!),0)</f>
        <v>0</v>
      </c>
      <c r="AE248" s="37">
        <f>IFERROR(PPMT('PV - ACI et ACC'!$H$20,'PV - ACI et ACC'!AE$132-$A248+1,'PV - ACI et ACC'!$H$19,'PV - ACI et ACC'!#REF!),0)</f>
        <v>0</v>
      </c>
    </row>
    <row r="249" spans="1:31" ht="15" hidden="1" outlineLevel="1">
      <c r="A249">
        <v>6</v>
      </c>
      <c r="B249" s="37"/>
      <c r="C249" s="37"/>
      <c r="D249" s="37"/>
      <c r="E249" s="37"/>
      <c r="F249" s="37"/>
      <c r="G249" s="37">
        <f>IFERROR(PPMT('PV - ACI et ACC'!$H$20,'PV - ACI et ACC'!G$132-$A249+1,'PV - ACI et ACC'!$H$19,'PV - ACI et ACC'!#REF!),0)</f>
        <v>0</v>
      </c>
      <c r="H249" s="37">
        <f>IFERROR(PPMT('PV - ACI et ACC'!$H$20,'PV - ACI et ACC'!H$132-$A249+1,'PV - ACI et ACC'!$H$19,'PV - ACI et ACC'!#REF!),0)</f>
        <v>0</v>
      </c>
      <c r="I249" s="37">
        <f>IFERROR(PPMT('PV - ACI et ACC'!$H$20,'PV - ACI et ACC'!I$132-$A249+1,'PV - ACI et ACC'!$H$19,'PV - ACI et ACC'!#REF!),0)</f>
        <v>0</v>
      </c>
      <c r="J249" s="37">
        <f>IFERROR(PPMT('PV - ACI et ACC'!$H$20,'PV - ACI et ACC'!J$132-$A249+1,'PV - ACI et ACC'!$H$19,'PV - ACI et ACC'!#REF!),0)</f>
        <v>0</v>
      </c>
      <c r="K249" s="37">
        <f>IFERROR(PPMT('PV - ACI et ACC'!$H$20,'PV - ACI et ACC'!K$132-$A249+1,'PV - ACI et ACC'!$H$19,'PV - ACI et ACC'!#REF!),0)</f>
        <v>0</v>
      </c>
      <c r="L249" s="37">
        <f>IFERROR(PPMT('PV - ACI et ACC'!$H$20,'PV - ACI et ACC'!L$132-$A249+1,'PV - ACI et ACC'!$H$19,'PV - ACI et ACC'!#REF!),0)</f>
        <v>0</v>
      </c>
      <c r="M249" s="37">
        <f>IFERROR(PPMT('PV - ACI et ACC'!$H$20,'PV - ACI et ACC'!M$132-$A249+1,'PV - ACI et ACC'!$H$19,'PV - ACI et ACC'!#REF!),0)</f>
        <v>0</v>
      </c>
      <c r="N249" s="37">
        <f>IFERROR(PPMT('PV - ACI et ACC'!$H$20,'PV - ACI et ACC'!N$132-$A249+1,'PV - ACI et ACC'!$H$19,'PV - ACI et ACC'!#REF!),0)</f>
        <v>0</v>
      </c>
      <c r="O249" s="37">
        <f>IFERROR(PPMT('PV - ACI et ACC'!$H$20,'PV - ACI et ACC'!O$132-$A249+1,'PV - ACI et ACC'!$H$19,'PV - ACI et ACC'!#REF!),0)</f>
        <v>0</v>
      </c>
      <c r="P249" s="37">
        <f>IFERROR(PPMT('PV - ACI et ACC'!$H$20,'PV - ACI et ACC'!P$132-$A249+1,'PV - ACI et ACC'!$H$19,'PV - ACI et ACC'!#REF!),0)</f>
        <v>0</v>
      </c>
      <c r="Q249" s="37">
        <f>IFERROR(PPMT('PV - ACI et ACC'!$H$20,'PV - ACI et ACC'!Q$132-$A249+1,'PV - ACI et ACC'!$H$19,'PV - ACI et ACC'!#REF!),0)</f>
        <v>0</v>
      </c>
      <c r="R249" s="37">
        <f>IFERROR(PPMT('PV - ACI et ACC'!$H$20,'PV - ACI et ACC'!R$132-$A249+1,'PV - ACI et ACC'!$H$19,'PV - ACI et ACC'!#REF!),0)</f>
        <v>0</v>
      </c>
      <c r="S249" s="37">
        <f>IFERROR(PPMT('PV - ACI et ACC'!$H$20,'PV - ACI et ACC'!S$132-$A249+1,'PV - ACI et ACC'!$H$19,'PV - ACI et ACC'!#REF!),0)</f>
        <v>0</v>
      </c>
      <c r="T249" s="37">
        <f>IFERROR(PPMT('PV - ACI et ACC'!$H$20,'PV - ACI et ACC'!T$132-$A249+1,'PV - ACI et ACC'!$H$19,'PV - ACI et ACC'!#REF!),0)</f>
        <v>0</v>
      </c>
      <c r="U249" s="37">
        <f>IFERROR(PPMT('PV - ACI et ACC'!$H$20,'PV - ACI et ACC'!U$132-$A249+1,'PV - ACI et ACC'!$H$19,'PV - ACI et ACC'!#REF!),0)</f>
        <v>0</v>
      </c>
      <c r="V249" s="37">
        <f>IFERROR(PPMT('PV - ACI et ACC'!$H$20,'PV - ACI et ACC'!V$132-$A249+1,'PV - ACI et ACC'!$H$19,'PV - ACI et ACC'!#REF!),0)</f>
        <v>0</v>
      </c>
      <c r="W249" s="37">
        <f>IFERROR(PPMT('PV - ACI et ACC'!$H$20,'PV - ACI et ACC'!W$132-$A249+1,'PV - ACI et ACC'!$H$19,'PV - ACI et ACC'!#REF!),0)</f>
        <v>0</v>
      </c>
      <c r="X249" s="37">
        <f>IFERROR(PPMT('PV - ACI et ACC'!$H$20,'PV - ACI et ACC'!X$132-$A249+1,'PV - ACI et ACC'!$H$19,'PV - ACI et ACC'!#REF!),0)</f>
        <v>0</v>
      </c>
      <c r="Y249" s="37">
        <f>IFERROR(PPMT('PV - ACI et ACC'!$H$20,'PV - ACI et ACC'!Y$132-$A249+1,'PV - ACI et ACC'!$H$19,'PV - ACI et ACC'!#REF!),0)</f>
        <v>0</v>
      </c>
      <c r="Z249" s="37">
        <f>IFERROR(PPMT('PV - ACI et ACC'!$H$20,'PV - ACI et ACC'!Z$132-$A249+1,'PV - ACI et ACC'!$H$19,'PV - ACI et ACC'!#REF!),0)</f>
        <v>0</v>
      </c>
      <c r="AA249" s="37">
        <f>IFERROR(PPMT('PV - ACI et ACC'!$H$20,'PV - ACI et ACC'!AA$132-$A249+1,'PV - ACI et ACC'!$H$19,'PV - ACI et ACC'!#REF!),0)</f>
        <v>0</v>
      </c>
      <c r="AB249" s="37">
        <f>IFERROR(PPMT('PV - ACI et ACC'!$H$20,'PV - ACI et ACC'!AB$132-$A249+1,'PV - ACI et ACC'!$H$19,'PV - ACI et ACC'!#REF!),0)</f>
        <v>0</v>
      </c>
      <c r="AC249" s="37">
        <f>IFERROR(PPMT('PV - ACI et ACC'!$H$20,'PV - ACI et ACC'!AC$132-$A249+1,'PV - ACI et ACC'!$H$19,'PV - ACI et ACC'!#REF!),0)</f>
        <v>0</v>
      </c>
      <c r="AD249" s="37">
        <f>IFERROR(PPMT('PV - ACI et ACC'!$H$20,'PV - ACI et ACC'!AD$132-$A249+1,'PV - ACI et ACC'!$H$19,'PV - ACI et ACC'!#REF!),0)</f>
        <v>0</v>
      </c>
      <c r="AE249" s="37">
        <f>IFERROR(PPMT('PV - ACI et ACC'!$H$20,'PV - ACI et ACC'!AE$132-$A249+1,'PV - ACI et ACC'!$H$19,'PV - ACI et ACC'!#REF!),0)</f>
        <v>0</v>
      </c>
    </row>
    <row r="250" spans="1:31" ht="15" hidden="1" outlineLevel="1">
      <c r="A250">
        <v>7</v>
      </c>
      <c r="B250" s="37"/>
      <c r="C250" s="37"/>
      <c r="D250" s="37"/>
      <c r="E250" s="37"/>
      <c r="F250" s="37"/>
      <c r="G250" s="37"/>
      <c r="H250" s="37">
        <f>IFERROR(PPMT('PV - ACI et ACC'!$H$20,'PV - ACI et ACC'!H$132-$A250+1,'PV - ACI et ACC'!$H$19,'PV - ACI et ACC'!#REF!),0)</f>
        <v>0</v>
      </c>
      <c r="I250" s="37">
        <f>IFERROR(PPMT('PV - ACI et ACC'!$H$20,'PV - ACI et ACC'!I$132-$A250+1,'PV - ACI et ACC'!$H$19,'PV - ACI et ACC'!#REF!),0)</f>
        <v>0</v>
      </c>
      <c r="J250" s="37">
        <f>IFERROR(PPMT('PV - ACI et ACC'!$H$20,'PV - ACI et ACC'!J$132-$A250+1,'PV - ACI et ACC'!$H$19,'PV - ACI et ACC'!#REF!),0)</f>
        <v>0</v>
      </c>
      <c r="K250" s="37">
        <f>IFERROR(PPMT('PV - ACI et ACC'!$H$20,'PV - ACI et ACC'!K$132-$A250+1,'PV - ACI et ACC'!$H$19,'PV - ACI et ACC'!#REF!),0)</f>
        <v>0</v>
      </c>
      <c r="L250" s="37">
        <f>IFERROR(PPMT('PV - ACI et ACC'!$H$20,'PV - ACI et ACC'!L$132-$A250+1,'PV - ACI et ACC'!$H$19,'PV - ACI et ACC'!#REF!),0)</f>
        <v>0</v>
      </c>
      <c r="M250" s="37">
        <f>IFERROR(PPMT('PV - ACI et ACC'!$H$20,'PV - ACI et ACC'!M$132-$A250+1,'PV - ACI et ACC'!$H$19,'PV - ACI et ACC'!#REF!),0)</f>
        <v>0</v>
      </c>
      <c r="N250" s="37">
        <f>IFERROR(PPMT('PV - ACI et ACC'!$H$20,'PV - ACI et ACC'!N$132-$A250+1,'PV - ACI et ACC'!$H$19,'PV - ACI et ACC'!#REF!),0)</f>
        <v>0</v>
      </c>
      <c r="O250" s="37">
        <f>IFERROR(PPMT('PV - ACI et ACC'!$H$20,'PV - ACI et ACC'!O$132-$A250+1,'PV - ACI et ACC'!$H$19,'PV - ACI et ACC'!#REF!),0)</f>
        <v>0</v>
      </c>
      <c r="P250" s="37">
        <f>IFERROR(PPMT('PV - ACI et ACC'!$H$20,'PV - ACI et ACC'!P$132-$A250+1,'PV - ACI et ACC'!$H$19,'PV - ACI et ACC'!#REF!),0)</f>
        <v>0</v>
      </c>
      <c r="Q250" s="37">
        <f>IFERROR(PPMT('PV - ACI et ACC'!$H$20,'PV - ACI et ACC'!Q$132-$A250+1,'PV - ACI et ACC'!$H$19,'PV - ACI et ACC'!#REF!),0)</f>
        <v>0</v>
      </c>
      <c r="R250" s="37">
        <f>IFERROR(PPMT('PV - ACI et ACC'!$H$20,'PV - ACI et ACC'!R$132-$A250+1,'PV - ACI et ACC'!$H$19,'PV - ACI et ACC'!#REF!),0)</f>
        <v>0</v>
      </c>
      <c r="S250" s="37">
        <f>IFERROR(PPMT('PV - ACI et ACC'!$H$20,'PV - ACI et ACC'!S$132-$A250+1,'PV - ACI et ACC'!$H$19,'PV - ACI et ACC'!#REF!),0)</f>
        <v>0</v>
      </c>
      <c r="T250" s="37">
        <f>IFERROR(PPMT('PV - ACI et ACC'!$H$20,'PV - ACI et ACC'!T$132-$A250+1,'PV - ACI et ACC'!$H$19,'PV - ACI et ACC'!#REF!),0)</f>
        <v>0</v>
      </c>
      <c r="U250" s="37">
        <f>IFERROR(PPMT('PV - ACI et ACC'!$H$20,'PV - ACI et ACC'!U$132-$A250+1,'PV - ACI et ACC'!$H$19,'PV - ACI et ACC'!#REF!),0)</f>
        <v>0</v>
      </c>
      <c r="V250" s="37">
        <f>IFERROR(PPMT('PV - ACI et ACC'!$H$20,'PV - ACI et ACC'!V$132-$A250+1,'PV - ACI et ACC'!$H$19,'PV - ACI et ACC'!#REF!),0)</f>
        <v>0</v>
      </c>
      <c r="W250" s="37">
        <f>IFERROR(PPMT('PV - ACI et ACC'!$H$20,'PV - ACI et ACC'!W$132-$A250+1,'PV - ACI et ACC'!$H$19,'PV - ACI et ACC'!#REF!),0)</f>
        <v>0</v>
      </c>
      <c r="X250" s="37">
        <f>IFERROR(PPMT('PV - ACI et ACC'!$H$20,'PV - ACI et ACC'!X$132-$A250+1,'PV - ACI et ACC'!$H$19,'PV - ACI et ACC'!#REF!),0)</f>
        <v>0</v>
      </c>
      <c r="Y250" s="37">
        <f>IFERROR(PPMT('PV - ACI et ACC'!$H$20,'PV - ACI et ACC'!Y$132-$A250+1,'PV - ACI et ACC'!$H$19,'PV - ACI et ACC'!#REF!),0)</f>
        <v>0</v>
      </c>
      <c r="Z250" s="37">
        <f>IFERROR(PPMT('PV - ACI et ACC'!$H$20,'PV - ACI et ACC'!Z$132-$A250+1,'PV - ACI et ACC'!$H$19,'PV - ACI et ACC'!#REF!),0)</f>
        <v>0</v>
      </c>
      <c r="AA250" s="37">
        <f>IFERROR(PPMT('PV - ACI et ACC'!$H$20,'PV - ACI et ACC'!AA$132-$A250+1,'PV - ACI et ACC'!$H$19,'PV - ACI et ACC'!#REF!),0)</f>
        <v>0</v>
      </c>
      <c r="AB250" s="37">
        <f>IFERROR(PPMT('PV - ACI et ACC'!$H$20,'PV - ACI et ACC'!AB$132-$A250+1,'PV - ACI et ACC'!$H$19,'PV - ACI et ACC'!#REF!),0)</f>
        <v>0</v>
      </c>
      <c r="AC250" s="37">
        <f>IFERROR(PPMT('PV - ACI et ACC'!$H$20,'PV - ACI et ACC'!AC$132-$A250+1,'PV - ACI et ACC'!$H$19,'PV - ACI et ACC'!#REF!),0)</f>
        <v>0</v>
      </c>
      <c r="AD250" s="37">
        <f>IFERROR(PPMT('PV - ACI et ACC'!$H$20,'PV - ACI et ACC'!AD$132-$A250+1,'PV - ACI et ACC'!$H$19,'PV - ACI et ACC'!#REF!),0)</f>
        <v>0</v>
      </c>
      <c r="AE250" s="37">
        <f>IFERROR(PPMT('PV - ACI et ACC'!$H$20,'PV - ACI et ACC'!AE$132-$A250+1,'PV - ACI et ACC'!$H$19,'PV - ACI et ACC'!#REF!),0)</f>
        <v>0</v>
      </c>
    </row>
    <row r="251" spans="1:31" ht="15" hidden="1" outlineLevel="1">
      <c r="A251">
        <v>8</v>
      </c>
      <c r="B251" s="37"/>
      <c r="C251" s="37"/>
      <c r="D251" s="37"/>
      <c r="E251" s="37"/>
      <c r="F251" s="37"/>
      <c r="G251" s="37"/>
      <c r="H251" s="37"/>
      <c r="I251" s="37">
        <f>IFERROR(PPMT('PV - ACI et ACC'!$H$20,'PV - ACI et ACC'!I$132-$A251+1,'PV - ACI et ACC'!$H$19,'PV - ACI et ACC'!#REF!),0)</f>
        <v>0</v>
      </c>
      <c r="J251" s="37">
        <f>IFERROR(PPMT('PV - ACI et ACC'!$H$20,'PV - ACI et ACC'!J$132-$A251+1,'PV - ACI et ACC'!$H$19,'PV - ACI et ACC'!#REF!),0)</f>
        <v>0</v>
      </c>
      <c r="K251" s="37">
        <f>IFERROR(PPMT('PV - ACI et ACC'!$H$20,'PV - ACI et ACC'!K$132-$A251+1,'PV - ACI et ACC'!$H$19,'PV - ACI et ACC'!#REF!),0)</f>
        <v>0</v>
      </c>
      <c r="L251" s="37">
        <f>IFERROR(PPMT('PV - ACI et ACC'!$H$20,'PV - ACI et ACC'!L$132-$A251+1,'PV - ACI et ACC'!$H$19,'PV - ACI et ACC'!#REF!),0)</f>
        <v>0</v>
      </c>
      <c r="M251" s="37">
        <f>IFERROR(PPMT('PV - ACI et ACC'!$H$20,'PV - ACI et ACC'!M$132-$A251+1,'PV - ACI et ACC'!$H$19,'PV - ACI et ACC'!#REF!),0)</f>
        <v>0</v>
      </c>
      <c r="N251" s="37">
        <f>IFERROR(PPMT('PV - ACI et ACC'!$H$20,'PV - ACI et ACC'!N$132-$A251+1,'PV - ACI et ACC'!$H$19,'PV - ACI et ACC'!#REF!),0)</f>
        <v>0</v>
      </c>
      <c r="O251" s="37">
        <f>IFERROR(PPMT('PV - ACI et ACC'!$H$20,'PV - ACI et ACC'!O$132-$A251+1,'PV - ACI et ACC'!$H$19,'PV - ACI et ACC'!#REF!),0)</f>
        <v>0</v>
      </c>
      <c r="P251" s="37">
        <f>IFERROR(PPMT('PV - ACI et ACC'!$H$20,'PV - ACI et ACC'!P$132-$A251+1,'PV - ACI et ACC'!$H$19,'PV - ACI et ACC'!#REF!),0)</f>
        <v>0</v>
      </c>
      <c r="Q251" s="37">
        <f>IFERROR(PPMT('PV - ACI et ACC'!$H$20,'PV - ACI et ACC'!Q$132-$A251+1,'PV - ACI et ACC'!$H$19,'PV - ACI et ACC'!#REF!),0)</f>
        <v>0</v>
      </c>
      <c r="R251" s="37">
        <f>IFERROR(PPMT('PV - ACI et ACC'!$H$20,'PV - ACI et ACC'!R$132-$A251+1,'PV - ACI et ACC'!$H$19,'PV - ACI et ACC'!#REF!),0)</f>
        <v>0</v>
      </c>
      <c r="S251" s="37">
        <f>IFERROR(PPMT('PV - ACI et ACC'!$H$20,'PV - ACI et ACC'!S$132-$A251+1,'PV - ACI et ACC'!$H$19,'PV - ACI et ACC'!#REF!),0)</f>
        <v>0</v>
      </c>
      <c r="T251" s="37">
        <f>IFERROR(PPMT('PV - ACI et ACC'!$H$20,'PV - ACI et ACC'!T$132-$A251+1,'PV - ACI et ACC'!$H$19,'PV - ACI et ACC'!#REF!),0)</f>
        <v>0</v>
      </c>
      <c r="U251" s="37">
        <f>IFERROR(PPMT('PV - ACI et ACC'!$H$20,'PV - ACI et ACC'!U$132-$A251+1,'PV - ACI et ACC'!$H$19,'PV - ACI et ACC'!#REF!),0)</f>
        <v>0</v>
      </c>
      <c r="V251" s="37">
        <f>IFERROR(PPMT('PV - ACI et ACC'!$H$20,'PV - ACI et ACC'!V$132-$A251+1,'PV - ACI et ACC'!$H$19,'PV - ACI et ACC'!#REF!),0)</f>
        <v>0</v>
      </c>
      <c r="W251" s="37">
        <f>IFERROR(PPMT('PV - ACI et ACC'!$H$20,'PV - ACI et ACC'!W$132-$A251+1,'PV - ACI et ACC'!$H$19,'PV - ACI et ACC'!#REF!),0)</f>
        <v>0</v>
      </c>
      <c r="X251" s="37">
        <f>IFERROR(PPMT('PV - ACI et ACC'!$H$20,'PV - ACI et ACC'!X$132-$A251+1,'PV - ACI et ACC'!$H$19,'PV - ACI et ACC'!#REF!),0)</f>
        <v>0</v>
      </c>
      <c r="Y251" s="37">
        <f>IFERROR(PPMT('PV - ACI et ACC'!$H$20,'PV - ACI et ACC'!Y$132-$A251+1,'PV - ACI et ACC'!$H$19,'PV - ACI et ACC'!#REF!),0)</f>
        <v>0</v>
      </c>
      <c r="Z251" s="37">
        <f>IFERROR(PPMT('PV - ACI et ACC'!$H$20,'PV - ACI et ACC'!Z$132-$A251+1,'PV - ACI et ACC'!$H$19,'PV - ACI et ACC'!#REF!),0)</f>
        <v>0</v>
      </c>
      <c r="AA251" s="37">
        <f>IFERROR(PPMT('PV - ACI et ACC'!$H$20,'PV - ACI et ACC'!AA$132-$A251+1,'PV - ACI et ACC'!$H$19,'PV - ACI et ACC'!#REF!),0)</f>
        <v>0</v>
      </c>
      <c r="AB251" s="37">
        <f>IFERROR(PPMT('PV - ACI et ACC'!$H$20,'PV - ACI et ACC'!AB$132-$A251+1,'PV - ACI et ACC'!$H$19,'PV - ACI et ACC'!#REF!),0)</f>
        <v>0</v>
      </c>
      <c r="AC251" s="37">
        <f>IFERROR(PPMT('PV - ACI et ACC'!$H$20,'PV - ACI et ACC'!AC$132-$A251+1,'PV - ACI et ACC'!$H$19,'PV - ACI et ACC'!#REF!),0)</f>
        <v>0</v>
      </c>
      <c r="AD251" s="37">
        <f>IFERROR(PPMT('PV - ACI et ACC'!$H$20,'PV - ACI et ACC'!AD$132-$A251+1,'PV - ACI et ACC'!$H$19,'PV - ACI et ACC'!#REF!),0)</f>
        <v>0</v>
      </c>
      <c r="AE251" s="37">
        <f>IFERROR(PPMT('PV - ACI et ACC'!$H$20,'PV - ACI et ACC'!AE$132-$A251+1,'PV - ACI et ACC'!$H$19,'PV - ACI et ACC'!#REF!),0)</f>
        <v>0</v>
      </c>
    </row>
    <row r="252" spans="1:31" ht="15" hidden="1" outlineLevel="1">
      <c r="A252">
        <v>9</v>
      </c>
      <c r="B252" s="37"/>
      <c r="C252" s="37"/>
      <c r="D252" s="37"/>
      <c r="E252" s="37"/>
      <c r="F252" s="37"/>
      <c r="G252" s="37"/>
      <c r="H252" s="37"/>
      <c r="I252" s="37"/>
      <c r="J252" s="37">
        <f>IFERROR(PPMT('PV - ACI et ACC'!$H$20,'PV - ACI et ACC'!J$132-$A252+1,'PV - ACI et ACC'!$H$19,'PV - ACI et ACC'!#REF!),0)</f>
        <v>0</v>
      </c>
      <c r="K252" s="37">
        <f>IFERROR(PPMT('PV - ACI et ACC'!$H$20,'PV - ACI et ACC'!K$132-$A252+1,'PV - ACI et ACC'!$H$19,'PV - ACI et ACC'!#REF!),0)</f>
        <v>0</v>
      </c>
      <c r="L252" s="37">
        <f>IFERROR(PPMT('PV - ACI et ACC'!$H$20,'PV - ACI et ACC'!L$132-$A252+1,'PV - ACI et ACC'!$H$19,'PV - ACI et ACC'!#REF!),0)</f>
        <v>0</v>
      </c>
      <c r="M252" s="37">
        <f>IFERROR(PPMT('PV - ACI et ACC'!$H$20,'PV - ACI et ACC'!M$132-$A252+1,'PV - ACI et ACC'!$H$19,'PV - ACI et ACC'!#REF!),0)</f>
        <v>0</v>
      </c>
      <c r="N252" s="37">
        <f>IFERROR(PPMT('PV - ACI et ACC'!$H$20,'PV - ACI et ACC'!N$132-$A252+1,'PV - ACI et ACC'!$H$19,'PV - ACI et ACC'!#REF!),0)</f>
        <v>0</v>
      </c>
      <c r="O252" s="37">
        <f>IFERROR(PPMT('PV - ACI et ACC'!$H$20,'PV - ACI et ACC'!O$132-$A252+1,'PV - ACI et ACC'!$H$19,'PV - ACI et ACC'!#REF!),0)</f>
        <v>0</v>
      </c>
      <c r="P252" s="37">
        <f>IFERROR(PPMT('PV - ACI et ACC'!$H$20,'PV - ACI et ACC'!P$132-$A252+1,'PV - ACI et ACC'!$H$19,'PV - ACI et ACC'!#REF!),0)</f>
        <v>0</v>
      </c>
      <c r="Q252" s="37">
        <f>IFERROR(PPMT('PV - ACI et ACC'!$H$20,'PV - ACI et ACC'!Q$132-$A252+1,'PV - ACI et ACC'!$H$19,'PV - ACI et ACC'!#REF!),0)</f>
        <v>0</v>
      </c>
      <c r="R252" s="37">
        <f>IFERROR(PPMT('PV - ACI et ACC'!$H$20,'PV - ACI et ACC'!R$132-$A252+1,'PV - ACI et ACC'!$H$19,'PV - ACI et ACC'!#REF!),0)</f>
        <v>0</v>
      </c>
      <c r="S252" s="37">
        <f>IFERROR(PPMT('PV - ACI et ACC'!$H$20,'PV - ACI et ACC'!S$132-$A252+1,'PV - ACI et ACC'!$H$19,'PV - ACI et ACC'!#REF!),0)</f>
        <v>0</v>
      </c>
      <c r="T252" s="37">
        <f>IFERROR(PPMT('PV - ACI et ACC'!$H$20,'PV - ACI et ACC'!T$132-$A252+1,'PV - ACI et ACC'!$H$19,'PV - ACI et ACC'!#REF!),0)</f>
        <v>0</v>
      </c>
      <c r="U252" s="37">
        <f>IFERROR(PPMT('PV - ACI et ACC'!$H$20,'PV - ACI et ACC'!U$132-$A252+1,'PV - ACI et ACC'!$H$19,'PV - ACI et ACC'!#REF!),0)</f>
        <v>0</v>
      </c>
      <c r="V252" s="37">
        <f>IFERROR(PPMT('PV - ACI et ACC'!$H$20,'PV - ACI et ACC'!V$132-$A252+1,'PV - ACI et ACC'!$H$19,'PV - ACI et ACC'!#REF!),0)</f>
        <v>0</v>
      </c>
      <c r="W252" s="37">
        <f>IFERROR(PPMT('PV - ACI et ACC'!$H$20,'PV - ACI et ACC'!W$132-$A252+1,'PV - ACI et ACC'!$H$19,'PV - ACI et ACC'!#REF!),0)</f>
        <v>0</v>
      </c>
      <c r="X252" s="37">
        <f>IFERROR(PPMT('PV - ACI et ACC'!$H$20,'PV - ACI et ACC'!X$132-$A252+1,'PV - ACI et ACC'!$H$19,'PV - ACI et ACC'!#REF!),0)</f>
        <v>0</v>
      </c>
      <c r="Y252" s="37">
        <f>IFERROR(PPMT('PV - ACI et ACC'!$H$20,'PV - ACI et ACC'!Y$132-$A252+1,'PV - ACI et ACC'!$H$19,'PV - ACI et ACC'!#REF!),0)</f>
        <v>0</v>
      </c>
      <c r="Z252" s="37">
        <f>IFERROR(PPMT('PV - ACI et ACC'!$H$20,'PV - ACI et ACC'!Z$132-$A252+1,'PV - ACI et ACC'!$H$19,'PV - ACI et ACC'!#REF!),0)</f>
        <v>0</v>
      </c>
      <c r="AA252" s="37">
        <f>IFERROR(PPMT('PV - ACI et ACC'!$H$20,'PV - ACI et ACC'!AA$132-$A252+1,'PV - ACI et ACC'!$H$19,'PV - ACI et ACC'!#REF!),0)</f>
        <v>0</v>
      </c>
      <c r="AB252" s="37">
        <f>IFERROR(PPMT('PV - ACI et ACC'!$H$20,'PV - ACI et ACC'!AB$132-$A252+1,'PV - ACI et ACC'!$H$19,'PV - ACI et ACC'!#REF!),0)</f>
        <v>0</v>
      </c>
      <c r="AC252" s="37">
        <f>IFERROR(PPMT('PV - ACI et ACC'!$H$20,'PV - ACI et ACC'!AC$132-$A252+1,'PV - ACI et ACC'!$H$19,'PV - ACI et ACC'!#REF!),0)</f>
        <v>0</v>
      </c>
      <c r="AD252" s="37">
        <f>IFERROR(PPMT('PV - ACI et ACC'!$H$20,'PV - ACI et ACC'!AD$132-$A252+1,'PV - ACI et ACC'!$H$19,'PV - ACI et ACC'!#REF!),0)</f>
        <v>0</v>
      </c>
      <c r="AE252" s="37">
        <f>IFERROR(PPMT('PV - ACI et ACC'!$H$20,'PV - ACI et ACC'!AE$132-$A252+1,'PV - ACI et ACC'!$H$19,'PV - ACI et ACC'!#REF!),0)</f>
        <v>0</v>
      </c>
    </row>
    <row r="253" spans="1:31" ht="15" hidden="1" outlineLevel="1">
      <c r="A253">
        <v>10</v>
      </c>
      <c r="B253" s="37"/>
      <c r="C253" s="37"/>
      <c r="D253" s="37"/>
      <c r="E253" s="37"/>
      <c r="F253" s="37"/>
      <c r="G253" s="37"/>
      <c r="H253" s="37"/>
      <c r="I253" s="37"/>
      <c r="J253" s="37"/>
      <c r="K253" s="37">
        <f>IFERROR(PPMT('PV - ACI et ACC'!$H$20,'PV - ACI et ACC'!K$132-$A253+1,'PV - ACI et ACC'!$H$19,'PV - ACI et ACC'!#REF!),0)</f>
        <v>0</v>
      </c>
      <c r="L253" s="37">
        <f>IFERROR(PPMT('PV - ACI et ACC'!$H$20,'PV - ACI et ACC'!L$132-$A253+1,'PV - ACI et ACC'!$H$19,'PV - ACI et ACC'!#REF!),0)</f>
        <v>0</v>
      </c>
      <c r="M253" s="37">
        <f>IFERROR(PPMT('PV - ACI et ACC'!$H$20,'PV - ACI et ACC'!M$132-$A253+1,'PV - ACI et ACC'!$H$19,'PV - ACI et ACC'!#REF!),0)</f>
        <v>0</v>
      </c>
      <c r="N253" s="37">
        <f>IFERROR(PPMT('PV - ACI et ACC'!$H$20,'PV - ACI et ACC'!N$132-$A253+1,'PV - ACI et ACC'!$H$19,'PV - ACI et ACC'!#REF!),0)</f>
        <v>0</v>
      </c>
      <c r="O253" s="37">
        <f>IFERROR(PPMT('PV - ACI et ACC'!$H$20,'PV - ACI et ACC'!O$132-$A253+1,'PV - ACI et ACC'!$H$19,'PV - ACI et ACC'!#REF!),0)</f>
        <v>0</v>
      </c>
      <c r="P253" s="37">
        <f>IFERROR(PPMT('PV - ACI et ACC'!$H$20,'PV - ACI et ACC'!P$132-$A253+1,'PV - ACI et ACC'!$H$19,'PV - ACI et ACC'!#REF!),0)</f>
        <v>0</v>
      </c>
      <c r="Q253" s="37">
        <f>IFERROR(PPMT('PV - ACI et ACC'!$H$20,'PV - ACI et ACC'!Q$132-$A253+1,'PV - ACI et ACC'!$H$19,'PV - ACI et ACC'!#REF!),0)</f>
        <v>0</v>
      </c>
      <c r="R253" s="37">
        <f>IFERROR(PPMT('PV - ACI et ACC'!$H$20,'PV - ACI et ACC'!R$132-$A253+1,'PV - ACI et ACC'!$H$19,'PV - ACI et ACC'!#REF!),0)</f>
        <v>0</v>
      </c>
      <c r="S253" s="37">
        <f>IFERROR(PPMT('PV - ACI et ACC'!$H$20,'PV - ACI et ACC'!S$132-$A253+1,'PV - ACI et ACC'!$H$19,'PV - ACI et ACC'!#REF!),0)</f>
        <v>0</v>
      </c>
      <c r="T253" s="37">
        <f>IFERROR(PPMT('PV - ACI et ACC'!$H$20,'PV - ACI et ACC'!T$132-$A253+1,'PV - ACI et ACC'!$H$19,'PV - ACI et ACC'!#REF!),0)</f>
        <v>0</v>
      </c>
      <c r="U253" s="37">
        <f>IFERROR(PPMT('PV - ACI et ACC'!$H$20,'PV - ACI et ACC'!U$132-$A253+1,'PV - ACI et ACC'!$H$19,'PV - ACI et ACC'!#REF!),0)</f>
        <v>0</v>
      </c>
      <c r="V253" s="37">
        <f>IFERROR(PPMT('PV - ACI et ACC'!$H$20,'PV - ACI et ACC'!V$132-$A253+1,'PV - ACI et ACC'!$H$19,'PV - ACI et ACC'!#REF!),0)</f>
        <v>0</v>
      </c>
      <c r="W253" s="37">
        <f>IFERROR(PPMT('PV - ACI et ACC'!$H$20,'PV - ACI et ACC'!W$132-$A253+1,'PV - ACI et ACC'!$H$19,'PV - ACI et ACC'!#REF!),0)</f>
        <v>0</v>
      </c>
      <c r="X253" s="37">
        <f>IFERROR(PPMT('PV - ACI et ACC'!$H$20,'PV - ACI et ACC'!X$132-$A253+1,'PV - ACI et ACC'!$H$19,'PV - ACI et ACC'!#REF!),0)</f>
        <v>0</v>
      </c>
      <c r="Y253" s="37">
        <f>IFERROR(PPMT('PV - ACI et ACC'!$H$20,'PV - ACI et ACC'!Y$132-$A253+1,'PV - ACI et ACC'!$H$19,'PV - ACI et ACC'!#REF!),0)</f>
        <v>0</v>
      </c>
      <c r="Z253" s="37">
        <f>IFERROR(PPMT('PV - ACI et ACC'!$H$20,'PV - ACI et ACC'!Z$132-$A253+1,'PV - ACI et ACC'!$H$19,'PV - ACI et ACC'!#REF!),0)</f>
        <v>0</v>
      </c>
      <c r="AA253" s="37">
        <f>IFERROR(PPMT('PV - ACI et ACC'!$H$20,'PV - ACI et ACC'!AA$132-$A253+1,'PV - ACI et ACC'!$H$19,'PV - ACI et ACC'!#REF!),0)</f>
        <v>0</v>
      </c>
      <c r="AB253" s="37">
        <f>IFERROR(PPMT('PV - ACI et ACC'!$H$20,'PV - ACI et ACC'!AB$132-$A253+1,'PV - ACI et ACC'!$H$19,'PV - ACI et ACC'!#REF!),0)</f>
        <v>0</v>
      </c>
      <c r="AC253" s="37">
        <f>IFERROR(PPMT('PV - ACI et ACC'!$H$20,'PV - ACI et ACC'!AC$132-$A253+1,'PV - ACI et ACC'!$H$19,'PV - ACI et ACC'!#REF!),0)</f>
        <v>0</v>
      </c>
      <c r="AD253" s="37">
        <f>IFERROR(PPMT('PV - ACI et ACC'!$H$20,'PV - ACI et ACC'!AD$132-$A253+1,'PV - ACI et ACC'!$H$19,'PV - ACI et ACC'!#REF!),0)</f>
        <v>0</v>
      </c>
      <c r="AE253" s="37">
        <f>IFERROR(PPMT('PV - ACI et ACC'!$H$20,'PV - ACI et ACC'!AE$132-$A253+1,'PV - ACI et ACC'!$H$19,'PV - ACI et ACC'!#REF!),0)</f>
        <v>0</v>
      </c>
    </row>
    <row r="254" spans="1:31" ht="15" hidden="1" outlineLevel="1">
      <c r="A254">
        <v>11</v>
      </c>
      <c r="B254" s="37"/>
      <c r="C254" s="37"/>
      <c r="D254" s="37"/>
      <c r="E254" s="37"/>
      <c r="F254" s="37"/>
      <c r="G254" s="37"/>
      <c r="H254" s="37"/>
      <c r="I254" s="37"/>
      <c r="J254" s="37"/>
      <c r="K254" s="37"/>
      <c r="L254" s="37">
        <f>IFERROR(PPMT('PV - ACI et ACC'!$H$20,'PV - ACI et ACC'!L$132-$A254+1,'PV - ACI et ACC'!$H$19,'PV - ACI et ACC'!#REF!),0)</f>
        <v>0</v>
      </c>
      <c r="M254" s="37">
        <f>IFERROR(PPMT('PV - ACI et ACC'!$H$20,'PV - ACI et ACC'!M$132-$A254+1,'PV - ACI et ACC'!$H$19,'PV - ACI et ACC'!#REF!),0)</f>
        <v>0</v>
      </c>
      <c r="N254" s="37">
        <f>IFERROR(PPMT('PV - ACI et ACC'!$H$20,'PV - ACI et ACC'!N$132-$A254+1,'PV - ACI et ACC'!$H$19,'PV - ACI et ACC'!#REF!),0)</f>
        <v>0</v>
      </c>
      <c r="O254" s="37">
        <f>IFERROR(PPMT('PV - ACI et ACC'!$H$20,'PV - ACI et ACC'!O$132-$A254+1,'PV - ACI et ACC'!$H$19,'PV - ACI et ACC'!#REF!),0)</f>
        <v>0</v>
      </c>
      <c r="P254" s="37">
        <f>IFERROR(PPMT('PV - ACI et ACC'!$H$20,'PV - ACI et ACC'!P$132-$A254+1,'PV - ACI et ACC'!$H$19,'PV - ACI et ACC'!#REF!),0)</f>
        <v>0</v>
      </c>
      <c r="Q254" s="37">
        <f>IFERROR(PPMT('PV - ACI et ACC'!$H$20,'PV - ACI et ACC'!Q$132-$A254+1,'PV - ACI et ACC'!$H$19,'PV - ACI et ACC'!#REF!),0)</f>
        <v>0</v>
      </c>
      <c r="R254" s="37">
        <f>IFERROR(PPMT('PV - ACI et ACC'!$H$20,'PV - ACI et ACC'!R$132-$A254+1,'PV - ACI et ACC'!$H$19,'PV - ACI et ACC'!#REF!),0)</f>
        <v>0</v>
      </c>
      <c r="S254" s="37">
        <f>IFERROR(PPMT('PV - ACI et ACC'!$H$20,'PV - ACI et ACC'!S$132-$A254+1,'PV - ACI et ACC'!$H$19,'PV - ACI et ACC'!#REF!),0)</f>
        <v>0</v>
      </c>
      <c r="T254" s="37">
        <f>IFERROR(PPMT('PV - ACI et ACC'!$H$20,'PV - ACI et ACC'!T$132-$A254+1,'PV - ACI et ACC'!$H$19,'PV - ACI et ACC'!#REF!),0)</f>
        <v>0</v>
      </c>
      <c r="U254" s="37">
        <f>IFERROR(PPMT('PV - ACI et ACC'!$H$20,'PV - ACI et ACC'!U$132-$A254+1,'PV - ACI et ACC'!$H$19,'PV - ACI et ACC'!#REF!),0)</f>
        <v>0</v>
      </c>
      <c r="V254" s="37">
        <f>IFERROR(PPMT('PV - ACI et ACC'!$H$20,'PV - ACI et ACC'!V$132-$A254+1,'PV - ACI et ACC'!$H$19,'PV - ACI et ACC'!#REF!),0)</f>
        <v>0</v>
      </c>
      <c r="W254" s="37">
        <f>IFERROR(PPMT('PV - ACI et ACC'!$H$20,'PV - ACI et ACC'!W$132-$A254+1,'PV - ACI et ACC'!$H$19,'PV - ACI et ACC'!#REF!),0)</f>
        <v>0</v>
      </c>
      <c r="X254" s="37">
        <f>IFERROR(PPMT('PV - ACI et ACC'!$H$20,'PV - ACI et ACC'!X$132-$A254+1,'PV - ACI et ACC'!$H$19,'PV - ACI et ACC'!#REF!),0)</f>
        <v>0</v>
      </c>
      <c r="Y254" s="37">
        <f>IFERROR(PPMT('PV - ACI et ACC'!$H$20,'PV - ACI et ACC'!Y$132-$A254+1,'PV - ACI et ACC'!$H$19,'PV - ACI et ACC'!#REF!),0)</f>
        <v>0</v>
      </c>
      <c r="Z254" s="37">
        <f>IFERROR(PPMT('PV - ACI et ACC'!$H$20,'PV - ACI et ACC'!Z$132-$A254+1,'PV - ACI et ACC'!$H$19,'PV - ACI et ACC'!#REF!),0)</f>
        <v>0</v>
      </c>
      <c r="AA254" s="37">
        <f>IFERROR(PPMT('PV - ACI et ACC'!$H$20,'PV - ACI et ACC'!AA$132-$A254+1,'PV - ACI et ACC'!$H$19,'PV - ACI et ACC'!#REF!),0)</f>
        <v>0</v>
      </c>
      <c r="AB254" s="37">
        <f>IFERROR(PPMT('PV - ACI et ACC'!$H$20,'PV - ACI et ACC'!AB$132-$A254+1,'PV - ACI et ACC'!$H$19,'PV - ACI et ACC'!#REF!),0)</f>
        <v>0</v>
      </c>
      <c r="AC254" s="37">
        <f>IFERROR(PPMT('PV - ACI et ACC'!$H$20,'PV - ACI et ACC'!AC$132-$A254+1,'PV - ACI et ACC'!$H$19,'PV - ACI et ACC'!#REF!),0)</f>
        <v>0</v>
      </c>
      <c r="AD254" s="37">
        <f>IFERROR(PPMT('PV - ACI et ACC'!$H$20,'PV - ACI et ACC'!AD$132-$A254+1,'PV - ACI et ACC'!$H$19,'PV - ACI et ACC'!#REF!),0)</f>
        <v>0</v>
      </c>
      <c r="AE254" s="37">
        <f>IFERROR(PPMT('PV - ACI et ACC'!$H$20,'PV - ACI et ACC'!AE$132-$A254+1,'PV - ACI et ACC'!$H$19,'PV - ACI et ACC'!#REF!),0)</f>
        <v>0</v>
      </c>
    </row>
    <row r="255" spans="1:31" ht="15" hidden="1" outlineLevel="1">
      <c r="A255">
        <v>12</v>
      </c>
      <c r="B255" s="37"/>
      <c r="C255" s="37"/>
      <c r="D255" s="37"/>
      <c r="E255" s="37"/>
      <c r="F255" s="37"/>
      <c r="G255" s="37"/>
      <c r="H255" s="37"/>
      <c r="I255" s="37"/>
      <c r="J255" s="37"/>
      <c r="K255" s="37"/>
      <c r="L255" s="37"/>
      <c r="M255" s="37">
        <f>IFERROR(PPMT('PV - ACI et ACC'!$H$20,'PV - ACI et ACC'!M$132-$A255+1,'PV - ACI et ACC'!$H$19,'PV - ACI et ACC'!#REF!),0)</f>
        <v>0</v>
      </c>
      <c r="N255" s="37">
        <f>IFERROR(PPMT('PV - ACI et ACC'!$H$20,'PV - ACI et ACC'!N$132-$A255+1,'PV - ACI et ACC'!$H$19,'PV - ACI et ACC'!#REF!),0)</f>
        <v>0</v>
      </c>
      <c r="O255" s="37">
        <f>IFERROR(PPMT('PV - ACI et ACC'!$H$20,'PV - ACI et ACC'!O$132-$A255+1,'PV - ACI et ACC'!$H$19,'PV - ACI et ACC'!#REF!),0)</f>
        <v>0</v>
      </c>
      <c r="P255" s="37">
        <f>IFERROR(PPMT('PV - ACI et ACC'!$H$20,'PV - ACI et ACC'!P$132-$A255+1,'PV - ACI et ACC'!$H$19,'PV - ACI et ACC'!#REF!),0)</f>
        <v>0</v>
      </c>
      <c r="Q255" s="37">
        <f>IFERROR(PPMT('PV - ACI et ACC'!$H$20,'PV - ACI et ACC'!Q$132-$A255+1,'PV - ACI et ACC'!$H$19,'PV - ACI et ACC'!#REF!),0)</f>
        <v>0</v>
      </c>
      <c r="R255" s="37">
        <f>IFERROR(PPMT('PV - ACI et ACC'!$H$20,'PV - ACI et ACC'!R$132-$A255+1,'PV - ACI et ACC'!$H$19,'PV - ACI et ACC'!#REF!),0)</f>
        <v>0</v>
      </c>
      <c r="S255" s="37">
        <f>IFERROR(PPMT('PV - ACI et ACC'!$H$20,'PV - ACI et ACC'!S$132-$A255+1,'PV - ACI et ACC'!$H$19,'PV - ACI et ACC'!#REF!),0)</f>
        <v>0</v>
      </c>
      <c r="T255" s="37">
        <f>IFERROR(PPMT('PV - ACI et ACC'!$H$20,'PV - ACI et ACC'!T$132-$A255+1,'PV - ACI et ACC'!$H$19,'PV - ACI et ACC'!#REF!),0)</f>
        <v>0</v>
      </c>
      <c r="U255" s="37">
        <f>IFERROR(PPMT('PV - ACI et ACC'!$H$20,'PV - ACI et ACC'!U$132-$A255+1,'PV - ACI et ACC'!$H$19,'PV - ACI et ACC'!#REF!),0)</f>
        <v>0</v>
      </c>
      <c r="V255" s="37">
        <f>IFERROR(PPMT('PV - ACI et ACC'!$H$20,'PV - ACI et ACC'!V$132-$A255+1,'PV - ACI et ACC'!$H$19,'PV - ACI et ACC'!#REF!),0)</f>
        <v>0</v>
      </c>
      <c r="W255" s="37">
        <f>IFERROR(PPMT('PV - ACI et ACC'!$H$20,'PV - ACI et ACC'!W$132-$A255+1,'PV - ACI et ACC'!$H$19,'PV - ACI et ACC'!#REF!),0)</f>
        <v>0</v>
      </c>
      <c r="X255" s="37">
        <f>IFERROR(PPMT('PV - ACI et ACC'!$H$20,'PV - ACI et ACC'!X$132-$A255+1,'PV - ACI et ACC'!$H$19,'PV - ACI et ACC'!#REF!),0)</f>
        <v>0</v>
      </c>
      <c r="Y255" s="37">
        <f>IFERROR(PPMT('PV - ACI et ACC'!$H$20,'PV - ACI et ACC'!Y$132-$A255+1,'PV - ACI et ACC'!$H$19,'PV - ACI et ACC'!#REF!),0)</f>
        <v>0</v>
      </c>
      <c r="Z255" s="37">
        <f>IFERROR(PPMT('PV - ACI et ACC'!$H$20,'PV - ACI et ACC'!Z$132-$A255+1,'PV - ACI et ACC'!$H$19,'PV - ACI et ACC'!#REF!),0)</f>
        <v>0</v>
      </c>
      <c r="AA255" s="37">
        <f>IFERROR(PPMT('PV - ACI et ACC'!$H$20,'PV - ACI et ACC'!AA$132-$A255+1,'PV - ACI et ACC'!$H$19,'PV - ACI et ACC'!#REF!),0)</f>
        <v>0</v>
      </c>
      <c r="AB255" s="37">
        <f>IFERROR(PPMT('PV - ACI et ACC'!$H$20,'PV - ACI et ACC'!AB$132-$A255+1,'PV - ACI et ACC'!$H$19,'PV - ACI et ACC'!#REF!),0)</f>
        <v>0</v>
      </c>
      <c r="AC255" s="37">
        <f>IFERROR(PPMT('PV - ACI et ACC'!$H$20,'PV - ACI et ACC'!AC$132-$A255+1,'PV - ACI et ACC'!$H$19,'PV - ACI et ACC'!#REF!),0)</f>
        <v>0</v>
      </c>
      <c r="AD255" s="37">
        <f>IFERROR(PPMT('PV - ACI et ACC'!$H$20,'PV - ACI et ACC'!AD$132-$A255+1,'PV - ACI et ACC'!$H$19,'PV - ACI et ACC'!#REF!),0)</f>
        <v>0</v>
      </c>
      <c r="AE255" s="37">
        <f>IFERROR(PPMT('PV - ACI et ACC'!$H$20,'PV - ACI et ACC'!AE$132-$A255+1,'PV - ACI et ACC'!$H$19,'PV - ACI et ACC'!#REF!),0)</f>
        <v>0</v>
      </c>
    </row>
    <row r="256" spans="1:31" ht="15" hidden="1" outlineLevel="1">
      <c r="A256">
        <v>13</v>
      </c>
      <c r="B256" s="37"/>
      <c r="C256" s="37"/>
      <c r="D256" s="37"/>
      <c r="E256" s="37"/>
      <c r="F256" s="37"/>
      <c r="G256" s="37"/>
      <c r="H256" s="37"/>
      <c r="I256" s="37"/>
      <c r="J256" s="37"/>
      <c r="K256" s="37"/>
      <c r="L256" s="37"/>
      <c r="M256" s="37"/>
      <c r="N256" s="37">
        <f>IFERROR(PPMT('PV - ACI et ACC'!$H$20,'PV - ACI et ACC'!N$132-$A256+1,'PV - ACI et ACC'!$H$19,'PV - ACI et ACC'!#REF!),0)</f>
        <v>0</v>
      </c>
      <c r="O256" s="37">
        <f>IFERROR(PPMT('PV - ACI et ACC'!$H$20,'PV - ACI et ACC'!O$132-$A256+1,'PV - ACI et ACC'!$H$19,'PV - ACI et ACC'!#REF!),0)</f>
        <v>0</v>
      </c>
      <c r="P256" s="37">
        <f>IFERROR(PPMT('PV - ACI et ACC'!$H$20,'PV - ACI et ACC'!P$132-$A256+1,'PV - ACI et ACC'!$H$19,'PV - ACI et ACC'!#REF!),0)</f>
        <v>0</v>
      </c>
      <c r="Q256" s="37">
        <f>IFERROR(PPMT('PV - ACI et ACC'!$H$20,'PV - ACI et ACC'!Q$132-$A256+1,'PV - ACI et ACC'!$H$19,'PV - ACI et ACC'!#REF!),0)</f>
        <v>0</v>
      </c>
      <c r="R256" s="37">
        <f>IFERROR(PPMT('PV - ACI et ACC'!$H$20,'PV - ACI et ACC'!R$132-$A256+1,'PV - ACI et ACC'!$H$19,'PV - ACI et ACC'!#REF!),0)</f>
        <v>0</v>
      </c>
      <c r="S256" s="37">
        <f>IFERROR(PPMT('PV - ACI et ACC'!$H$20,'PV - ACI et ACC'!S$132-$A256+1,'PV - ACI et ACC'!$H$19,'PV - ACI et ACC'!#REF!),0)</f>
        <v>0</v>
      </c>
      <c r="T256" s="37">
        <f>IFERROR(PPMT('PV - ACI et ACC'!$H$20,'PV - ACI et ACC'!T$132-$A256+1,'PV - ACI et ACC'!$H$19,'PV - ACI et ACC'!#REF!),0)</f>
        <v>0</v>
      </c>
      <c r="U256" s="37">
        <f>IFERROR(PPMT('PV - ACI et ACC'!$H$20,'PV - ACI et ACC'!U$132-$A256+1,'PV - ACI et ACC'!$H$19,'PV - ACI et ACC'!#REF!),0)</f>
        <v>0</v>
      </c>
      <c r="V256" s="37">
        <f>IFERROR(PPMT('PV - ACI et ACC'!$H$20,'PV - ACI et ACC'!V$132-$A256+1,'PV - ACI et ACC'!$H$19,'PV - ACI et ACC'!#REF!),0)</f>
        <v>0</v>
      </c>
      <c r="W256" s="37">
        <f>IFERROR(PPMT('PV - ACI et ACC'!$H$20,'PV - ACI et ACC'!W$132-$A256+1,'PV - ACI et ACC'!$H$19,'PV - ACI et ACC'!#REF!),0)</f>
        <v>0</v>
      </c>
      <c r="X256" s="37">
        <f>IFERROR(PPMT('PV - ACI et ACC'!$H$20,'PV - ACI et ACC'!X$132-$A256+1,'PV - ACI et ACC'!$H$19,'PV - ACI et ACC'!#REF!),0)</f>
        <v>0</v>
      </c>
      <c r="Y256" s="37">
        <f>IFERROR(PPMT('PV - ACI et ACC'!$H$20,'PV - ACI et ACC'!Y$132-$A256+1,'PV - ACI et ACC'!$H$19,'PV - ACI et ACC'!#REF!),0)</f>
        <v>0</v>
      </c>
      <c r="Z256" s="37">
        <f>IFERROR(PPMT('PV - ACI et ACC'!$H$20,'PV - ACI et ACC'!Z$132-$A256+1,'PV - ACI et ACC'!$H$19,'PV - ACI et ACC'!#REF!),0)</f>
        <v>0</v>
      </c>
      <c r="AA256" s="37">
        <f>IFERROR(PPMT('PV - ACI et ACC'!$H$20,'PV - ACI et ACC'!AA$132-$A256+1,'PV - ACI et ACC'!$H$19,'PV - ACI et ACC'!#REF!),0)</f>
        <v>0</v>
      </c>
      <c r="AB256" s="37">
        <f>IFERROR(PPMT('PV - ACI et ACC'!$H$20,'PV - ACI et ACC'!AB$132-$A256+1,'PV - ACI et ACC'!$H$19,'PV - ACI et ACC'!#REF!),0)</f>
        <v>0</v>
      </c>
      <c r="AC256" s="37">
        <f>IFERROR(PPMT('PV - ACI et ACC'!$H$20,'PV - ACI et ACC'!AC$132-$A256+1,'PV - ACI et ACC'!$H$19,'PV - ACI et ACC'!#REF!),0)</f>
        <v>0</v>
      </c>
      <c r="AD256" s="37">
        <f>IFERROR(PPMT('PV - ACI et ACC'!$H$20,'PV - ACI et ACC'!AD$132-$A256+1,'PV - ACI et ACC'!$H$19,'PV - ACI et ACC'!#REF!),0)</f>
        <v>0</v>
      </c>
      <c r="AE256" s="37">
        <f>IFERROR(PPMT('PV - ACI et ACC'!$H$20,'PV - ACI et ACC'!AE$132-$A256+1,'PV - ACI et ACC'!$H$19,'PV - ACI et ACC'!#REF!),0)</f>
        <v>0</v>
      </c>
    </row>
    <row r="257" spans="1:31" ht="15" hidden="1" outlineLevel="1">
      <c r="A257">
        <v>14</v>
      </c>
      <c r="B257" s="37"/>
      <c r="C257" s="37"/>
      <c r="D257" s="37"/>
      <c r="E257" s="37"/>
      <c r="F257" s="37"/>
      <c r="G257" s="37"/>
      <c r="H257" s="37"/>
      <c r="I257" s="37"/>
      <c r="J257" s="37"/>
      <c r="K257" s="37"/>
      <c r="L257" s="37"/>
      <c r="M257" s="37"/>
      <c r="N257" s="37"/>
      <c r="O257" s="37">
        <f>IFERROR(PPMT('PV - ACI et ACC'!$H$20,'PV - ACI et ACC'!O$132-$A257+1,'PV - ACI et ACC'!$H$19,'PV - ACI et ACC'!#REF!),0)</f>
        <v>0</v>
      </c>
      <c r="P257" s="37">
        <f>IFERROR(PPMT('PV - ACI et ACC'!$H$20,'PV - ACI et ACC'!P$132-$A257+1,'PV - ACI et ACC'!$H$19,'PV - ACI et ACC'!#REF!),0)</f>
        <v>0</v>
      </c>
      <c r="Q257" s="37">
        <f>IFERROR(PPMT('PV - ACI et ACC'!$H$20,'PV - ACI et ACC'!Q$132-$A257+1,'PV - ACI et ACC'!$H$19,'PV - ACI et ACC'!#REF!),0)</f>
        <v>0</v>
      </c>
      <c r="R257" s="37">
        <f>IFERROR(PPMT('PV - ACI et ACC'!$H$20,'PV - ACI et ACC'!R$132-$A257+1,'PV - ACI et ACC'!$H$19,'PV - ACI et ACC'!#REF!),0)</f>
        <v>0</v>
      </c>
      <c r="S257" s="37">
        <f>IFERROR(PPMT('PV - ACI et ACC'!$H$20,'PV - ACI et ACC'!S$132-$A257+1,'PV - ACI et ACC'!$H$19,'PV - ACI et ACC'!#REF!),0)</f>
        <v>0</v>
      </c>
      <c r="T257" s="37">
        <f>IFERROR(PPMT('PV - ACI et ACC'!$H$20,'PV - ACI et ACC'!T$132-$A257+1,'PV - ACI et ACC'!$H$19,'PV - ACI et ACC'!#REF!),0)</f>
        <v>0</v>
      </c>
      <c r="U257" s="37">
        <f>IFERROR(PPMT('PV - ACI et ACC'!$H$20,'PV - ACI et ACC'!U$132-$A257+1,'PV - ACI et ACC'!$H$19,'PV - ACI et ACC'!#REF!),0)</f>
        <v>0</v>
      </c>
      <c r="V257" s="37">
        <f>IFERROR(PPMT('PV - ACI et ACC'!$H$20,'PV - ACI et ACC'!V$132-$A257+1,'PV - ACI et ACC'!$H$19,'PV - ACI et ACC'!#REF!),0)</f>
        <v>0</v>
      </c>
      <c r="W257" s="37">
        <f>IFERROR(PPMT('PV - ACI et ACC'!$H$20,'PV - ACI et ACC'!W$132-$A257+1,'PV - ACI et ACC'!$H$19,'PV - ACI et ACC'!#REF!),0)</f>
        <v>0</v>
      </c>
      <c r="X257" s="37">
        <f>IFERROR(PPMT('PV - ACI et ACC'!$H$20,'PV - ACI et ACC'!X$132-$A257+1,'PV - ACI et ACC'!$H$19,'PV - ACI et ACC'!#REF!),0)</f>
        <v>0</v>
      </c>
      <c r="Y257" s="37">
        <f>IFERROR(PPMT('PV - ACI et ACC'!$H$20,'PV - ACI et ACC'!Y$132-$A257+1,'PV - ACI et ACC'!$H$19,'PV - ACI et ACC'!#REF!),0)</f>
        <v>0</v>
      </c>
      <c r="Z257" s="37">
        <f>IFERROR(PPMT('PV - ACI et ACC'!$H$20,'PV - ACI et ACC'!Z$132-$A257+1,'PV - ACI et ACC'!$H$19,'PV - ACI et ACC'!#REF!),0)</f>
        <v>0</v>
      </c>
      <c r="AA257" s="37">
        <f>IFERROR(PPMT('PV - ACI et ACC'!$H$20,'PV - ACI et ACC'!AA$132-$A257+1,'PV - ACI et ACC'!$H$19,'PV - ACI et ACC'!#REF!),0)</f>
        <v>0</v>
      </c>
      <c r="AB257" s="37">
        <f>IFERROR(PPMT('PV - ACI et ACC'!$H$20,'PV - ACI et ACC'!AB$132-$A257+1,'PV - ACI et ACC'!$H$19,'PV - ACI et ACC'!#REF!),0)</f>
        <v>0</v>
      </c>
      <c r="AC257" s="37">
        <f>IFERROR(PPMT('PV - ACI et ACC'!$H$20,'PV - ACI et ACC'!AC$132-$A257+1,'PV - ACI et ACC'!$H$19,'PV - ACI et ACC'!#REF!),0)</f>
        <v>0</v>
      </c>
      <c r="AD257" s="37">
        <f>IFERROR(PPMT('PV - ACI et ACC'!$H$20,'PV - ACI et ACC'!AD$132-$A257+1,'PV - ACI et ACC'!$H$19,'PV - ACI et ACC'!#REF!),0)</f>
        <v>0</v>
      </c>
      <c r="AE257" s="37">
        <f>IFERROR(PPMT('PV - ACI et ACC'!$H$20,'PV - ACI et ACC'!AE$132-$A257+1,'PV - ACI et ACC'!$H$19,'PV - ACI et ACC'!#REF!),0)</f>
        <v>0</v>
      </c>
    </row>
    <row r="258" spans="1:31" ht="15" hidden="1" outlineLevel="1">
      <c r="A258">
        <v>15</v>
      </c>
      <c r="B258" s="37"/>
      <c r="C258" s="37"/>
      <c r="D258" s="37"/>
      <c r="E258" s="37"/>
      <c r="F258" s="37"/>
      <c r="G258" s="37"/>
      <c r="H258" s="37"/>
      <c r="I258" s="37"/>
      <c r="J258" s="37"/>
      <c r="K258" s="37"/>
      <c r="L258" s="37"/>
      <c r="M258" s="37"/>
      <c r="N258" s="37"/>
      <c r="O258" s="37"/>
      <c r="P258" s="37">
        <f>IFERROR(PPMT('PV - ACI et ACC'!$H$20,'PV - ACI et ACC'!P$132-$A258+1,'PV - ACI et ACC'!$H$19,'PV - ACI et ACC'!#REF!),0)</f>
        <v>0</v>
      </c>
      <c r="Q258" s="37">
        <f>IFERROR(PPMT('PV - ACI et ACC'!$H$20,'PV - ACI et ACC'!Q$132-$A258+1,'PV - ACI et ACC'!$H$19,'PV - ACI et ACC'!#REF!),0)</f>
        <v>0</v>
      </c>
      <c r="R258" s="37">
        <f>IFERROR(PPMT('PV - ACI et ACC'!$H$20,'PV - ACI et ACC'!R$132-$A258+1,'PV - ACI et ACC'!$H$19,'PV - ACI et ACC'!#REF!),0)</f>
        <v>0</v>
      </c>
      <c r="S258" s="37">
        <f>IFERROR(PPMT('PV - ACI et ACC'!$H$20,'PV - ACI et ACC'!S$132-$A258+1,'PV - ACI et ACC'!$H$19,'PV - ACI et ACC'!#REF!),0)</f>
        <v>0</v>
      </c>
      <c r="T258" s="37">
        <f>IFERROR(PPMT('PV - ACI et ACC'!$H$20,'PV - ACI et ACC'!T$132-$A258+1,'PV - ACI et ACC'!$H$19,'PV - ACI et ACC'!#REF!),0)</f>
        <v>0</v>
      </c>
      <c r="U258" s="37">
        <f>IFERROR(PPMT('PV - ACI et ACC'!$H$20,'PV - ACI et ACC'!U$132-$A258+1,'PV - ACI et ACC'!$H$19,'PV - ACI et ACC'!#REF!),0)</f>
        <v>0</v>
      </c>
      <c r="V258" s="37">
        <f>IFERROR(PPMT('PV - ACI et ACC'!$H$20,'PV - ACI et ACC'!V$132-$A258+1,'PV - ACI et ACC'!$H$19,'PV - ACI et ACC'!#REF!),0)</f>
        <v>0</v>
      </c>
      <c r="W258" s="37">
        <f>IFERROR(PPMT('PV - ACI et ACC'!$H$20,'PV - ACI et ACC'!W$132-$A258+1,'PV - ACI et ACC'!$H$19,'PV - ACI et ACC'!#REF!),0)</f>
        <v>0</v>
      </c>
      <c r="X258" s="37">
        <f>IFERROR(PPMT('PV - ACI et ACC'!$H$20,'PV - ACI et ACC'!X$132-$A258+1,'PV - ACI et ACC'!$H$19,'PV - ACI et ACC'!#REF!),0)</f>
        <v>0</v>
      </c>
      <c r="Y258" s="37">
        <f>IFERROR(PPMT('PV - ACI et ACC'!$H$20,'PV - ACI et ACC'!Y$132-$A258+1,'PV - ACI et ACC'!$H$19,'PV - ACI et ACC'!#REF!),0)</f>
        <v>0</v>
      </c>
      <c r="Z258" s="37">
        <f>IFERROR(PPMT('PV - ACI et ACC'!$H$20,'PV - ACI et ACC'!Z$132-$A258+1,'PV - ACI et ACC'!$H$19,'PV - ACI et ACC'!#REF!),0)</f>
        <v>0</v>
      </c>
      <c r="AA258" s="37">
        <f>IFERROR(PPMT('PV - ACI et ACC'!$H$20,'PV - ACI et ACC'!AA$132-$A258+1,'PV - ACI et ACC'!$H$19,'PV - ACI et ACC'!#REF!),0)</f>
        <v>0</v>
      </c>
      <c r="AB258" s="37">
        <f>IFERROR(PPMT('PV - ACI et ACC'!$H$20,'PV - ACI et ACC'!AB$132-$A258+1,'PV - ACI et ACC'!$H$19,'PV - ACI et ACC'!#REF!),0)</f>
        <v>0</v>
      </c>
      <c r="AC258" s="37">
        <f>IFERROR(PPMT('PV - ACI et ACC'!$H$20,'PV - ACI et ACC'!AC$132-$A258+1,'PV - ACI et ACC'!$H$19,'PV - ACI et ACC'!#REF!),0)</f>
        <v>0</v>
      </c>
      <c r="AD258" s="37">
        <f>IFERROR(PPMT('PV - ACI et ACC'!$H$20,'PV - ACI et ACC'!AD$132-$A258+1,'PV - ACI et ACC'!$H$19,'PV - ACI et ACC'!#REF!),0)</f>
        <v>0</v>
      </c>
      <c r="AE258" s="37">
        <f>IFERROR(PPMT('PV - ACI et ACC'!$H$20,'PV - ACI et ACC'!AE$132-$A258+1,'PV - ACI et ACC'!$H$19,'PV - ACI et ACC'!#REF!),0)</f>
        <v>0</v>
      </c>
    </row>
    <row r="259" spans="1:31" ht="15" hidden="1" outlineLevel="1">
      <c r="A259">
        <v>16</v>
      </c>
      <c r="B259" s="37"/>
      <c r="C259" s="37"/>
      <c r="D259" s="37"/>
      <c r="E259" s="37"/>
      <c r="F259" s="37"/>
      <c r="G259" s="37"/>
      <c r="H259" s="37"/>
      <c r="I259" s="37"/>
      <c r="J259" s="37"/>
      <c r="K259" s="37"/>
      <c r="L259" s="37"/>
      <c r="M259" s="37"/>
      <c r="N259" s="37"/>
      <c r="O259" s="37"/>
      <c r="P259" s="37"/>
      <c r="Q259" s="37">
        <f>IFERROR(PPMT('PV - ACI et ACC'!$H$20,'PV - ACI et ACC'!Q$132-$A259+1,'PV - ACI et ACC'!$H$19,'PV - ACI et ACC'!#REF!),0)</f>
        <v>0</v>
      </c>
      <c r="R259" s="37">
        <f>IFERROR(PPMT('PV - ACI et ACC'!$H$20,'PV - ACI et ACC'!R$132-$A259+1,'PV - ACI et ACC'!$H$19,'PV - ACI et ACC'!#REF!),0)</f>
        <v>0</v>
      </c>
      <c r="S259" s="37">
        <f>IFERROR(PPMT('PV - ACI et ACC'!$H$20,'PV - ACI et ACC'!S$132-$A259+1,'PV - ACI et ACC'!$H$19,'PV - ACI et ACC'!#REF!),0)</f>
        <v>0</v>
      </c>
      <c r="T259" s="37">
        <f>IFERROR(PPMT('PV - ACI et ACC'!$H$20,'PV - ACI et ACC'!T$132-$A259+1,'PV - ACI et ACC'!$H$19,'PV - ACI et ACC'!#REF!),0)</f>
        <v>0</v>
      </c>
      <c r="U259" s="37">
        <f>IFERROR(PPMT('PV - ACI et ACC'!$H$20,'PV - ACI et ACC'!U$132-$A259+1,'PV - ACI et ACC'!$H$19,'PV - ACI et ACC'!#REF!),0)</f>
        <v>0</v>
      </c>
      <c r="V259" s="37">
        <f>IFERROR(PPMT('PV - ACI et ACC'!$H$20,'PV - ACI et ACC'!V$132-$A259+1,'PV - ACI et ACC'!$H$19,'PV - ACI et ACC'!#REF!),0)</f>
        <v>0</v>
      </c>
      <c r="W259" s="37">
        <f>IFERROR(PPMT('PV - ACI et ACC'!$H$20,'PV - ACI et ACC'!W$132-$A259+1,'PV - ACI et ACC'!$H$19,'PV - ACI et ACC'!#REF!),0)</f>
        <v>0</v>
      </c>
      <c r="X259" s="37">
        <f>IFERROR(PPMT('PV - ACI et ACC'!$H$20,'PV - ACI et ACC'!X$132-$A259+1,'PV - ACI et ACC'!$H$19,'PV - ACI et ACC'!#REF!),0)</f>
        <v>0</v>
      </c>
      <c r="Y259" s="37">
        <f>IFERROR(PPMT('PV - ACI et ACC'!$H$20,'PV - ACI et ACC'!Y$132-$A259+1,'PV - ACI et ACC'!$H$19,'PV - ACI et ACC'!#REF!),0)</f>
        <v>0</v>
      </c>
      <c r="Z259" s="37">
        <f>IFERROR(PPMT('PV - ACI et ACC'!$H$20,'PV - ACI et ACC'!Z$132-$A259+1,'PV - ACI et ACC'!$H$19,'PV - ACI et ACC'!#REF!),0)</f>
        <v>0</v>
      </c>
      <c r="AA259" s="37">
        <f>IFERROR(PPMT('PV - ACI et ACC'!$H$20,'PV - ACI et ACC'!AA$132-$A259+1,'PV - ACI et ACC'!$H$19,'PV - ACI et ACC'!#REF!),0)</f>
        <v>0</v>
      </c>
      <c r="AB259" s="37">
        <f>IFERROR(PPMT('PV - ACI et ACC'!$H$20,'PV - ACI et ACC'!AB$132-$A259+1,'PV - ACI et ACC'!$H$19,'PV - ACI et ACC'!#REF!),0)</f>
        <v>0</v>
      </c>
      <c r="AC259" s="37">
        <f>IFERROR(PPMT('PV - ACI et ACC'!$H$20,'PV - ACI et ACC'!AC$132-$A259+1,'PV - ACI et ACC'!$H$19,'PV - ACI et ACC'!#REF!),0)</f>
        <v>0</v>
      </c>
      <c r="AD259" s="37">
        <f>IFERROR(PPMT('PV - ACI et ACC'!$H$20,'PV - ACI et ACC'!AD$132-$A259+1,'PV - ACI et ACC'!$H$19,'PV - ACI et ACC'!#REF!),0)</f>
        <v>0</v>
      </c>
      <c r="AE259" s="37">
        <f>IFERROR(PPMT('PV - ACI et ACC'!$H$20,'PV - ACI et ACC'!AE$132-$A259+1,'PV - ACI et ACC'!$H$19,'PV - ACI et ACC'!#REF!),0)</f>
        <v>0</v>
      </c>
    </row>
    <row r="260" spans="1:31" ht="15" hidden="1" outlineLevel="1">
      <c r="A260">
        <v>17</v>
      </c>
      <c r="B260" s="37"/>
      <c r="C260" s="37"/>
      <c r="D260" s="37"/>
      <c r="E260" s="37"/>
      <c r="F260" s="37"/>
      <c r="G260" s="37"/>
      <c r="H260" s="37"/>
      <c r="I260" s="37"/>
      <c r="J260" s="37"/>
      <c r="K260" s="37"/>
      <c r="L260" s="37"/>
      <c r="M260" s="37"/>
      <c r="N260" s="37"/>
      <c r="O260" s="37"/>
      <c r="P260" s="37"/>
      <c r="Q260" s="37"/>
      <c r="R260" s="37">
        <f>IFERROR(PPMT('PV - ACI et ACC'!$H$20,'PV - ACI et ACC'!R$132-$A260+1,'PV - ACI et ACC'!$H$19,'PV - ACI et ACC'!#REF!),0)</f>
        <v>0</v>
      </c>
      <c r="S260" s="37">
        <f>IFERROR(PPMT('PV - ACI et ACC'!$H$20,'PV - ACI et ACC'!S$132-$A260+1,'PV - ACI et ACC'!$H$19,'PV - ACI et ACC'!#REF!),0)</f>
        <v>0</v>
      </c>
      <c r="T260" s="37">
        <f>IFERROR(PPMT('PV - ACI et ACC'!$H$20,'PV - ACI et ACC'!T$132-$A260+1,'PV - ACI et ACC'!$H$19,'PV - ACI et ACC'!#REF!),0)</f>
        <v>0</v>
      </c>
      <c r="U260" s="37">
        <f>IFERROR(PPMT('PV - ACI et ACC'!$H$20,'PV - ACI et ACC'!U$132-$A260+1,'PV - ACI et ACC'!$H$19,'PV - ACI et ACC'!#REF!),0)</f>
        <v>0</v>
      </c>
      <c r="V260" s="37">
        <f>IFERROR(PPMT('PV - ACI et ACC'!$H$20,'PV - ACI et ACC'!V$132-$A260+1,'PV - ACI et ACC'!$H$19,'PV - ACI et ACC'!#REF!),0)</f>
        <v>0</v>
      </c>
      <c r="W260" s="37">
        <f>IFERROR(PPMT('PV - ACI et ACC'!$H$20,'PV - ACI et ACC'!W$132-$A260+1,'PV - ACI et ACC'!$H$19,'PV - ACI et ACC'!#REF!),0)</f>
        <v>0</v>
      </c>
      <c r="X260" s="37">
        <f>IFERROR(PPMT('PV - ACI et ACC'!$H$20,'PV - ACI et ACC'!X$132-$A260+1,'PV - ACI et ACC'!$H$19,'PV - ACI et ACC'!#REF!),0)</f>
        <v>0</v>
      </c>
      <c r="Y260" s="37">
        <f>IFERROR(PPMT('PV - ACI et ACC'!$H$20,'PV - ACI et ACC'!Y$132-$A260+1,'PV - ACI et ACC'!$H$19,'PV - ACI et ACC'!#REF!),0)</f>
        <v>0</v>
      </c>
      <c r="Z260" s="37">
        <f>IFERROR(PPMT('PV - ACI et ACC'!$H$20,'PV - ACI et ACC'!Z$132-$A260+1,'PV - ACI et ACC'!$H$19,'PV - ACI et ACC'!#REF!),0)</f>
        <v>0</v>
      </c>
      <c r="AA260" s="37">
        <f>IFERROR(PPMT('PV - ACI et ACC'!$H$20,'PV - ACI et ACC'!AA$132-$A260+1,'PV - ACI et ACC'!$H$19,'PV - ACI et ACC'!#REF!),0)</f>
        <v>0</v>
      </c>
      <c r="AB260" s="37">
        <f>IFERROR(PPMT('PV - ACI et ACC'!$H$20,'PV - ACI et ACC'!AB$132-$A260+1,'PV - ACI et ACC'!$H$19,'PV - ACI et ACC'!#REF!),0)</f>
        <v>0</v>
      </c>
      <c r="AC260" s="37">
        <f>IFERROR(PPMT('PV - ACI et ACC'!$H$20,'PV - ACI et ACC'!AC$132-$A260+1,'PV - ACI et ACC'!$H$19,'PV - ACI et ACC'!#REF!),0)</f>
        <v>0</v>
      </c>
      <c r="AD260" s="37">
        <f>IFERROR(PPMT('PV - ACI et ACC'!$H$20,'PV - ACI et ACC'!AD$132-$A260+1,'PV - ACI et ACC'!$H$19,'PV - ACI et ACC'!#REF!),0)</f>
        <v>0</v>
      </c>
      <c r="AE260" s="37">
        <f>IFERROR(PPMT('PV - ACI et ACC'!$H$20,'PV - ACI et ACC'!AE$132-$A260+1,'PV - ACI et ACC'!$H$19,'PV - ACI et ACC'!#REF!),0)</f>
        <v>0</v>
      </c>
    </row>
    <row r="261" spans="1:31" ht="15" hidden="1" outlineLevel="1">
      <c r="A261">
        <v>18</v>
      </c>
      <c r="B261" s="37"/>
      <c r="C261" s="37"/>
      <c r="D261" s="37"/>
      <c r="E261" s="37"/>
      <c r="F261" s="37"/>
      <c r="G261" s="37"/>
      <c r="H261" s="37"/>
      <c r="I261" s="37"/>
      <c r="J261" s="37"/>
      <c r="K261" s="37"/>
      <c r="L261" s="37"/>
      <c r="M261" s="37"/>
      <c r="N261" s="37"/>
      <c r="O261" s="37"/>
      <c r="P261" s="37"/>
      <c r="Q261" s="37"/>
      <c r="R261" s="37"/>
      <c r="S261" s="37">
        <f>IFERROR(PPMT('PV - ACI et ACC'!$H$20,'PV - ACI et ACC'!S$132-$A261+1,'PV - ACI et ACC'!$H$19,'PV - ACI et ACC'!#REF!),0)</f>
        <v>0</v>
      </c>
      <c r="T261" s="37">
        <f>IFERROR(PPMT('PV - ACI et ACC'!$H$20,'PV - ACI et ACC'!T$132-$A261+1,'PV - ACI et ACC'!$H$19,'PV - ACI et ACC'!#REF!),0)</f>
        <v>0</v>
      </c>
      <c r="U261" s="37">
        <f>IFERROR(PPMT('PV - ACI et ACC'!$H$20,'PV - ACI et ACC'!U$132-$A261+1,'PV - ACI et ACC'!$H$19,'PV - ACI et ACC'!#REF!),0)</f>
        <v>0</v>
      </c>
      <c r="V261" s="37">
        <f>IFERROR(PPMT('PV - ACI et ACC'!$H$20,'PV - ACI et ACC'!V$132-$A261+1,'PV - ACI et ACC'!$H$19,'PV - ACI et ACC'!#REF!),0)</f>
        <v>0</v>
      </c>
      <c r="W261" s="37">
        <f>IFERROR(PPMT('PV - ACI et ACC'!$H$20,'PV - ACI et ACC'!W$132-$A261+1,'PV - ACI et ACC'!$H$19,'PV - ACI et ACC'!#REF!),0)</f>
        <v>0</v>
      </c>
      <c r="X261" s="37">
        <f>IFERROR(PPMT('PV - ACI et ACC'!$H$20,'PV - ACI et ACC'!X$132-$A261+1,'PV - ACI et ACC'!$H$19,'PV - ACI et ACC'!#REF!),0)</f>
        <v>0</v>
      </c>
      <c r="Y261" s="37">
        <f>IFERROR(PPMT('PV - ACI et ACC'!$H$20,'PV - ACI et ACC'!Y$132-$A261+1,'PV - ACI et ACC'!$H$19,'PV - ACI et ACC'!#REF!),0)</f>
        <v>0</v>
      </c>
      <c r="Z261" s="37">
        <f>IFERROR(PPMT('PV - ACI et ACC'!$H$20,'PV - ACI et ACC'!Z$132-$A261+1,'PV - ACI et ACC'!$H$19,'PV - ACI et ACC'!#REF!),0)</f>
        <v>0</v>
      </c>
      <c r="AA261" s="37">
        <f>IFERROR(PPMT('PV - ACI et ACC'!$H$20,'PV - ACI et ACC'!AA$132-$A261+1,'PV - ACI et ACC'!$H$19,'PV - ACI et ACC'!#REF!),0)</f>
        <v>0</v>
      </c>
      <c r="AB261" s="37">
        <f>IFERROR(PPMT('PV - ACI et ACC'!$H$20,'PV - ACI et ACC'!AB$132-$A261+1,'PV - ACI et ACC'!$H$19,'PV - ACI et ACC'!#REF!),0)</f>
        <v>0</v>
      </c>
      <c r="AC261" s="37">
        <f>IFERROR(PPMT('PV - ACI et ACC'!$H$20,'PV - ACI et ACC'!AC$132-$A261+1,'PV - ACI et ACC'!$H$19,'PV - ACI et ACC'!#REF!),0)</f>
        <v>0</v>
      </c>
      <c r="AD261" s="37">
        <f>IFERROR(PPMT('PV - ACI et ACC'!$H$20,'PV - ACI et ACC'!AD$132-$A261+1,'PV - ACI et ACC'!$H$19,'PV - ACI et ACC'!#REF!),0)</f>
        <v>0</v>
      </c>
      <c r="AE261" s="37">
        <f>IFERROR(PPMT('PV - ACI et ACC'!$H$20,'PV - ACI et ACC'!AE$132-$A261+1,'PV - ACI et ACC'!$H$19,'PV - ACI et ACC'!#REF!),0)</f>
        <v>0</v>
      </c>
    </row>
    <row r="262" spans="1:31" ht="15" hidden="1" outlineLevel="1">
      <c r="A262">
        <v>19</v>
      </c>
      <c r="B262" s="37"/>
      <c r="C262" s="37"/>
      <c r="D262" s="37"/>
      <c r="E262" s="37"/>
      <c r="F262" s="37"/>
      <c r="G262" s="37"/>
      <c r="H262" s="37"/>
      <c r="I262" s="37"/>
      <c r="J262" s="37"/>
      <c r="K262" s="37"/>
      <c r="L262" s="37"/>
      <c r="M262" s="37"/>
      <c r="N262" s="37"/>
      <c r="O262" s="37"/>
      <c r="P262" s="37"/>
      <c r="Q262" s="37"/>
      <c r="R262" s="37"/>
      <c r="S262" s="37"/>
      <c r="T262" s="37">
        <f>IFERROR(PPMT('PV - ACI et ACC'!$H$20,'PV - ACI et ACC'!T$132-$A262+1,'PV - ACI et ACC'!$H$19,'PV - ACI et ACC'!#REF!),0)</f>
        <v>0</v>
      </c>
      <c r="U262" s="37">
        <f>IFERROR(PPMT('PV - ACI et ACC'!$H$20,'PV - ACI et ACC'!U$132-$A262+1,'PV - ACI et ACC'!$H$19,'PV - ACI et ACC'!#REF!),0)</f>
        <v>0</v>
      </c>
      <c r="V262" s="37">
        <f>IFERROR(PPMT('PV - ACI et ACC'!$H$20,'PV - ACI et ACC'!V$132-$A262+1,'PV - ACI et ACC'!$H$19,'PV - ACI et ACC'!#REF!),0)</f>
        <v>0</v>
      </c>
      <c r="W262" s="37">
        <f>IFERROR(PPMT('PV - ACI et ACC'!$H$20,'PV - ACI et ACC'!W$132-$A262+1,'PV - ACI et ACC'!$H$19,'PV - ACI et ACC'!#REF!),0)</f>
        <v>0</v>
      </c>
      <c r="X262" s="37">
        <f>IFERROR(PPMT('PV - ACI et ACC'!$H$20,'PV - ACI et ACC'!X$132-$A262+1,'PV - ACI et ACC'!$H$19,'PV - ACI et ACC'!#REF!),0)</f>
        <v>0</v>
      </c>
      <c r="Y262" s="37">
        <f>IFERROR(PPMT('PV - ACI et ACC'!$H$20,'PV - ACI et ACC'!Y$132-$A262+1,'PV - ACI et ACC'!$H$19,'PV - ACI et ACC'!#REF!),0)</f>
        <v>0</v>
      </c>
      <c r="Z262" s="37">
        <f>IFERROR(PPMT('PV - ACI et ACC'!$H$20,'PV - ACI et ACC'!Z$132-$A262+1,'PV - ACI et ACC'!$H$19,'PV - ACI et ACC'!#REF!),0)</f>
        <v>0</v>
      </c>
      <c r="AA262" s="37">
        <f>IFERROR(PPMT('PV - ACI et ACC'!$H$20,'PV - ACI et ACC'!AA$132-$A262+1,'PV - ACI et ACC'!$H$19,'PV - ACI et ACC'!#REF!),0)</f>
        <v>0</v>
      </c>
      <c r="AB262" s="37">
        <f>IFERROR(PPMT('PV - ACI et ACC'!$H$20,'PV - ACI et ACC'!AB$132-$A262+1,'PV - ACI et ACC'!$H$19,'PV - ACI et ACC'!#REF!),0)</f>
        <v>0</v>
      </c>
      <c r="AC262" s="37">
        <f>IFERROR(PPMT('PV - ACI et ACC'!$H$20,'PV - ACI et ACC'!AC$132-$A262+1,'PV - ACI et ACC'!$H$19,'PV - ACI et ACC'!#REF!),0)</f>
        <v>0</v>
      </c>
      <c r="AD262" s="37">
        <f>IFERROR(PPMT('PV - ACI et ACC'!$H$20,'PV - ACI et ACC'!AD$132-$A262+1,'PV - ACI et ACC'!$H$19,'PV - ACI et ACC'!#REF!),0)</f>
        <v>0</v>
      </c>
      <c r="AE262" s="37">
        <f>IFERROR(PPMT('PV - ACI et ACC'!$H$20,'PV - ACI et ACC'!AE$132-$A262+1,'PV - ACI et ACC'!$H$19,'PV - ACI et ACC'!#REF!),0)</f>
        <v>0</v>
      </c>
    </row>
    <row r="263" spans="1:31" ht="15" hidden="1" outlineLevel="1">
      <c r="A263">
        <v>20</v>
      </c>
      <c r="B263" s="37"/>
      <c r="C263" s="37"/>
      <c r="D263" s="37"/>
      <c r="E263" s="37"/>
      <c r="F263" s="37"/>
      <c r="G263" s="37"/>
      <c r="H263" s="37"/>
      <c r="I263" s="37"/>
      <c r="J263" s="37"/>
      <c r="K263" s="37"/>
      <c r="L263" s="37"/>
      <c r="M263" s="37"/>
      <c r="N263" s="37"/>
      <c r="O263" s="37"/>
      <c r="P263" s="37"/>
      <c r="Q263" s="37"/>
      <c r="R263" s="37"/>
      <c r="S263" s="37"/>
      <c r="T263" s="37"/>
      <c r="U263" s="37">
        <f>IFERROR(PPMT('PV - ACI et ACC'!$H$20,'PV - ACI et ACC'!U$132-$A263+1,'PV - ACI et ACC'!$H$19,'PV - ACI et ACC'!#REF!),0)</f>
        <v>0</v>
      </c>
      <c r="V263" s="37">
        <f>IFERROR(PPMT('PV - ACI et ACC'!$H$20,'PV - ACI et ACC'!V$132-$A263+1,'PV - ACI et ACC'!$H$19,'PV - ACI et ACC'!#REF!),0)</f>
        <v>0</v>
      </c>
      <c r="W263" s="37">
        <f>IFERROR(PPMT('PV - ACI et ACC'!$H$20,'PV - ACI et ACC'!W$132-$A263+1,'PV - ACI et ACC'!$H$19,'PV - ACI et ACC'!#REF!),0)</f>
        <v>0</v>
      </c>
      <c r="X263" s="37">
        <f>IFERROR(PPMT('PV - ACI et ACC'!$H$20,'PV - ACI et ACC'!X$132-$A263+1,'PV - ACI et ACC'!$H$19,'PV - ACI et ACC'!#REF!),0)</f>
        <v>0</v>
      </c>
      <c r="Y263" s="37">
        <f>IFERROR(PPMT('PV - ACI et ACC'!$H$20,'PV - ACI et ACC'!Y$132-$A263+1,'PV - ACI et ACC'!$H$19,'PV - ACI et ACC'!#REF!),0)</f>
        <v>0</v>
      </c>
      <c r="Z263" s="37">
        <f>IFERROR(PPMT('PV - ACI et ACC'!$H$20,'PV - ACI et ACC'!Z$132-$A263+1,'PV - ACI et ACC'!$H$19,'PV - ACI et ACC'!#REF!),0)</f>
        <v>0</v>
      </c>
      <c r="AA263" s="37">
        <f>IFERROR(PPMT('PV - ACI et ACC'!$H$20,'PV - ACI et ACC'!AA$132-$A263+1,'PV - ACI et ACC'!$H$19,'PV - ACI et ACC'!#REF!),0)</f>
        <v>0</v>
      </c>
      <c r="AB263" s="37">
        <f>IFERROR(PPMT('PV - ACI et ACC'!$H$20,'PV - ACI et ACC'!AB$132-$A263+1,'PV - ACI et ACC'!$H$19,'PV - ACI et ACC'!#REF!),0)</f>
        <v>0</v>
      </c>
      <c r="AC263" s="37">
        <f>IFERROR(PPMT('PV - ACI et ACC'!$H$20,'PV - ACI et ACC'!AC$132-$A263+1,'PV - ACI et ACC'!$H$19,'PV - ACI et ACC'!#REF!),0)</f>
        <v>0</v>
      </c>
      <c r="AD263" s="37">
        <f>IFERROR(PPMT('PV - ACI et ACC'!$H$20,'PV - ACI et ACC'!AD$132-$A263+1,'PV - ACI et ACC'!$H$19,'PV - ACI et ACC'!#REF!),0)</f>
        <v>0</v>
      </c>
      <c r="AE263" s="37">
        <f>IFERROR(PPMT('PV - ACI et ACC'!$H$20,'PV - ACI et ACC'!AE$132-$A263+1,'PV - ACI et ACC'!$H$19,'PV - ACI et ACC'!#REF!),0)</f>
        <v>0</v>
      </c>
    </row>
    <row r="264" spans="1:31" ht="15" hidden="1" outlineLevel="1">
      <c r="A264">
        <v>21</v>
      </c>
      <c r="B264" s="37"/>
      <c r="C264" s="37"/>
      <c r="D264" s="37"/>
      <c r="E264" s="37"/>
      <c r="F264" s="37"/>
      <c r="G264" s="37"/>
      <c r="H264" s="37"/>
      <c r="I264" s="37"/>
      <c r="J264" s="37"/>
      <c r="K264" s="37"/>
      <c r="L264" s="37"/>
      <c r="M264" s="37"/>
      <c r="N264" s="37"/>
      <c r="O264" s="37"/>
      <c r="P264" s="37"/>
      <c r="Q264" s="37"/>
      <c r="R264" s="37"/>
      <c r="S264" s="37"/>
      <c r="T264" s="37"/>
      <c r="U264" s="37"/>
      <c r="V264" s="37">
        <f>IFERROR(PPMT('PV - ACI et ACC'!$H$20,'PV - ACI et ACC'!V$132-$A264+1,'PV - ACI et ACC'!$H$19,'PV - ACI et ACC'!#REF!),0)</f>
        <v>0</v>
      </c>
      <c r="W264" s="37">
        <f>IFERROR(PPMT('PV - ACI et ACC'!$H$20,'PV - ACI et ACC'!W$132-$A264+1,'PV - ACI et ACC'!$H$19,'PV - ACI et ACC'!#REF!),0)</f>
        <v>0</v>
      </c>
      <c r="X264" s="37">
        <f>IFERROR(PPMT('PV - ACI et ACC'!$H$20,'PV - ACI et ACC'!X$132-$A264+1,'PV - ACI et ACC'!$H$19,'PV - ACI et ACC'!#REF!),0)</f>
        <v>0</v>
      </c>
      <c r="Y264" s="37">
        <f>IFERROR(PPMT('PV - ACI et ACC'!$H$20,'PV - ACI et ACC'!Y$132-$A264+1,'PV - ACI et ACC'!$H$19,'PV - ACI et ACC'!#REF!),0)</f>
        <v>0</v>
      </c>
      <c r="Z264" s="37">
        <f>IFERROR(PPMT('PV - ACI et ACC'!$H$20,'PV - ACI et ACC'!Z$132-$A264+1,'PV - ACI et ACC'!$H$19,'PV - ACI et ACC'!#REF!),0)</f>
        <v>0</v>
      </c>
      <c r="AA264" s="37">
        <f>IFERROR(PPMT('PV - ACI et ACC'!$H$20,'PV - ACI et ACC'!AA$132-$A264+1,'PV - ACI et ACC'!$H$19,'PV - ACI et ACC'!#REF!),0)</f>
        <v>0</v>
      </c>
      <c r="AB264" s="37">
        <f>IFERROR(PPMT('PV - ACI et ACC'!$H$20,'PV - ACI et ACC'!AB$132-$A264+1,'PV - ACI et ACC'!$H$19,'PV - ACI et ACC'!#REF!),0)</f>
        <v>0</v>
      </c>
      <c r="AC264" s="37">
        <f>IFERROR(PPMT('PV - ACI et ACC'!$H$20,'PV - ACI et ACC'!AC$132-$A264+1,'PV - ACI et ACC'!$H$19,'PV - ACI et ACC'!#REF!),0)</f>
        <v>0</v>
      </c>
      <c r="AD264" s="37">
        <f>IFERROR(PPMT('PV - ACI et ACC'!$H$20,'PV - ACI et ACC'!AD$132-$A264+1,'PV - ACI et ACC'!$H$19,'PV - ACI et ACC'!#REF!),0)</f>
        <v>0</v>
      </c>
      <c r="AE264" s="37">
        <f>IFERROR(PPMT('PV - ACI et ACC'!$H$20,'PV - ACI et ACC'!AE$132-$A264+1,'PV - ACI et ACC'!$H$19,'PV - ACI et ACC'!#REF!),0)</f>
        <v>0</v>
      </c>
    </row>
    <row r="265" spans="1:31" ht="15" hidden="1" outlineLevel="1">
      <c r="A265">
        <v>22</v>
      </c>
      <c r="B265" s="37"/>
      <c r="C265" s="37"/>
      <c r="D265" s="37"/>
      <c r="E265" s="37"/>
      <c r="F265" s="37"/>
      <c r="G265" s="37"/>
      <c r="H265" s="37"/>
      <c r="I265" s="37"/>
      <c r="J265" s="37"/>
      <c r="K265" s="37"/>
      <c r="L265" s="37"/>
      <c r="M265" s="37"/>
      <c r="N265" s="37"/>
      <c r="O265" s="37"/>
      <c r="P265" s="37"/>
      <c r="Q265" s="37"/>
      <c r="R265" s="37"/>
      <c r="S265" s="37"/>
      <c r="T265" s="37"/>
      <c r="U265" s="37"/>
      <c r="V265" s="37"/>
      <c r="W265" s="37">
        <f>IFERROR(PPMT('PV - ACI et ACC'!$H$20,'PV - ACI et ACC'!W$132-$A265+1,'PV - ACI et ACC'!$H$19,'PV - ACI et ACC'!#REF!),0)</f>
        <v>0</v>
      </c>
      <c r="X265" s="37">
        <f>IFERROR(PPMT('PV - ACI et ACC'!$H$20,'PV - ACI et ACC'!X$132-$A265+1,'PV - ACI et ACC'!$H$19,'PV - ACI et ACC'!#REF!),0)</f>
        <v>0</v>
      </c>
      <c r="Y265" s="37">
        <f>IFERROR(PPMT('PV - ACI et ACC'!$H$20,'PV - ACI et ACC'!Y$132-$A265+1,'PV - ACI et ACC'!$H$19,'PV - ACI et ACC'!#REF!),0)</f>
        <v>0</v>
      </c>
      <c r="Z265" s="37">
        <f>IFERROR(PPMT('PV - ACI et ACC'!$H$20,'PV - ACI et ACC'!Z$132-$A265+1,'PV - ACI et ACC'!$H$19,'PV - ACI et ACC'!#REF!),0)</f>
        <v>0</v>
      </c>
      <c r="AA265" s="37">
        <f>IFERROR(PPMT('PV - ACI et ACC'!$H$20,'PV - ACI et ACC'!AA$132-$A265+1,'PV - ACI et ACC'!$H$19,'PV - ACI et ACC'!#REF!),0)</f>
        <v>0</v>
      </c>
      <c r="AB265" s="37">
        <f>IFERROR(PPMT('PV - ACI et ACC'!$H$20,'PV - ACI et ACC'!AB$132-$A265+1,'PV - ACI et ACC'!$H$19,'PV - ACI et ACC'!#REF!),0)</f>
        <v>0</v>
      </c>
      <c r="AC265" s="37">
        <f>IFERROR(PPMT('PV - ACI et ACC'!$H$20,'PV - ACI et ACC'!AC$132-$A265+1,'PV - ACI et ACC'!$H$19,'PV - ACI et ACC'!#REF!),0)</f>
        <v>0</v>
      </c>
      <c r="AD265" s="37">
        <f>IFERROR(PPMT('PV - ACI et ACC'!$H$20,'PV - ACI et ACC'!AD$132-$A265+1,'PV - ACI et ACC'!$H$19,'PV - ACI et ACC'!#REF!),0)</f>
        <v>0</v>
      </c>
      <c r="AE265" s="37">
        <f>IFERROR(PPMT('PV - ACI et ACC'!$H$20,'PV - ACI et ACC'!AE$132-$A265+1,'PV - ACI et ACC'!$H$19,'PV - ACI et ACC'!#REF!),0)</f>
        <v>0</v>
      </c>
    </row>
    <row r="266" spans="1:31" ht="15" hidden="1" outlineLevel="1">
      <c r="A266">
        <v>23</v>
      </c>
      <c r="B266" s="37"/>
      <c r="C266" s="37"/>
      <c r="D266" s="37"/>
      <c r="E266" s="37"/>
      <c r="F266" s="37"/>
      <c r="G266" s="37"/>
      <c r="H266" s="37"/>
      <c r="I266" s="37"/>
      <c r="J266" s="37"/>
      <c r="K266" s="37"/>
      <c r="L266" s="37"/>
      <c r="M266" s="37"/>
      <c r="N266" s="37"/>
      <c r="O266" s="37"/>
      <c r="P266" s="37"/>
      <c r="Q266" s="37"/>
      <c r="R266" s="37"/>
      <c r="S266" s="37"/>
      <c r="T266" s="37"/>
      <c r="U266" s="37"/>
      <c r="V266" s="37"/>
      <c r="W266" s="37"/>
      <c r="X266" s="37">
        <f>IFERROR(PPMT('PV - ACI et ACC'!$H$20,'PV - ACI et ACC'!X$132-$A266+1,'PV - ACI et ACC'!$H$19,'PV - ACI et ACC'!#REF!),0)</f>
        <v>0</v>
      </c>
      <c r="Y266" s="37">
        <f>IFERROR(PPMT('PV - ACI et ACC'!$H$20,'PV - ACI et ACC'!Y$132-$A266+1,'PV - ACI et ACC'!$H$19,'PV - ACI et ACC'!#REF!),0)</f>
        <v>0</v>
      </c>
      <c r="Z266" s="37">
        <f>IFERROR(PPMT('PV - ACI et ACC'!$H$20,'PV - ACI et ACC'!Z$132-$A266+1,'PV - ACI et ACC'!$H$19,'PV - ACI et ACC'!#REF!),0)</f>
        <v>0</v>
      </c>
      <c r="AA266" s="37">
        <f>IFERROR(PPMT('PV - ACI et ACC'!$H$20,'PV - ACI et ACC'!AA$132-$A266+1,'PV - ACI et ACC'!$H$19,'PV - ACI et ACC'!#REF!),0)</f>
        <v>0</v>
      </c>
      <c r="AB266" s="37">
        <f>IFERROR(PPMT('PV - ACI et ACC'!$H$20,'PV - ACI et ACC'!AB$132-$A266+1,'PV - ACI et ACC'!$H$19,'PV - ACI et ACC'!#REF!),0)</f>
        <v>0</v>
      </c>
      <c r="AC266" s="37">
        <f>IFERROR(PPMT('PV - ACI et ACC'!$H$20,'PV - ACI et ACC'!AC$132-$A266+1,'PV - ACI et ACC'!$H$19,'PV - ACI et ACC'!#REF!),0)</f>
        <v>0</v>
      </c>
      <c r="AD266" s="37">
        <f>IFERROR(PPMT('PV - ACI et ACC'!$H$20,'PV - ACI et ACC'!AD$132-$A266+1,'PV - ACI et ACC'!$H$19,'PV - ACI et ACC'!#REF!),0)</f>
        <v>0</v>
      </c>
      <c r="AE266" s="37">
        <f>IFERROR(PPMT('PV - ACI et ACC'!$H$20,'PV - ACI et ACC'!AE$132-$A266+1,'PV - ACI et ACC'!$H$19,'PV - ACI et ACC'!#REF!),0)</f>
        <v>0</v>
      </c>
    </row>
    <row r="267" spans="1:31" ht="15" hidden="1" outlineLevel="1">
      <c r="A267">
        <v>24</v>
      </c>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f>IFERROR(PPMT('PV - ACI et ACC'!$H$20,'PV - ACI et ACC'!Y$132-$A267+1,'PV - ACI et ACC'!$H$19,'PV - ACI et ACC'!#REF!),0)</f>
        <v>0</v>
      </c>
      <c r="Z267" s="37">
        <f>IFERROR(PPMT('PV - ACI et ACC'!$H$20,'PV - ACI et ACC'!Z$132-$A267+1,'PV - ACI et ACC'!$H$19,'PV - ACI et ACC'!#REF!),0)</f>
        <v>0</v>
      </c>
      <c r="AA267" s="37">
        <f>IFERROR(PPMT('PV - ACI et ACC'!$H$20,'PV - ACI et ACC'!AA$132-$A267+1,'PV - ACI et ACC'!$H$19,'PV - ACI et ACC'!#REF!),0)</f>
        <v>0</v>
      </c>
      <c r="AB267" s="37">
        <f>IFERROR(PPMT('PV - ACI et ACC'!$H$20,'PV - ACI et ACC'!AB$132-$A267+1,'PV - ACI et ACC'!$H$19,'PV - ACI et ACC'!#REF!),0)</f>
        <v>0</v>
      </c>
      <c r="AC267" s="37">
        <f>IFERROR(PPMT('PV - ACI et ACC'!$H$20,'PV - ACI et ACC'!AC$132-$A267+1,'PV - ACI et ACC'!$H$19,'PV - ACI et ACC'!#REF!),0)</f>
        <v>0</v>
      </c>
      <c r="AD267" s="37">
        <f>IFERROR(PPMT('PV - ACI et ACC'!$H$20,'PV - ACI et ACC'!AD$132-$A267+1,'PV - ACI et ACC'!$H$19,'PV - ACI et ACC'!#REF!),0)</f>
        <v>0</v>
      </c>
      <c r="AE267" s="37">
        <f>IFERROR(PPMT('PV - ACI et ACC'!$H$20,'PV - ACI et ACC'!AE$132-$A267+1,'PV - ACI et ACC'!$H$19,'PV - ACI et ACC'!#REF!),0)</f>
        <v>0</v>
      </c>
    </row>
    <row r="268" spans="1:31" ht="15" hidden="1" outlineLevel="1">
      <c r="A268">
        <v>25</v>
      </c>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f>IFERROR(PPMT('PV - ACI et ACC'!$H$20,'PV - ACI et ACC'!Z$132-$A268+1,'PV - ACI et ACC'!$H$19,'PV - ACI et ACC'!#REF!),0)</f>
        <v>0</v>
      </c>
      <c r="AA268" s="37">
        <f>IFERROR(PPMT('PV - ACI et ACC'!$H$20,'PV - ACI et ACC'!AA$132-$A268+1,'PV - ACI et ACC'!$H$19,'PV - ACI et ACC'!#REF!),0)</f>
        <v>0</v>
      </c>
      <c r="AB268" s="37">
        <f>IFERROR(PPMT('PV - ACI et ACC'!$H$20,'PV - ACI et ACC'!AB$132-$A268+1,'PV - ACI et ACC'!$H$19,'PV - ACI et ACC'!#REF!),0)</f>
        <v>0</v>
      </c>
      <c r="AC268" s="37">
        <f>IFERROR(PPMT('PV - ACI et ACC'!$H$20,'PV - ACI et ACC'!AC$132-$A268+1,'PV - ACI et ACC'!$H$19,'PV - ACI et ACC'!#REF!),0)</f>
        <v>0</v>
      </c>
      <c r="AD268" s="37">
        <f>IFERROR(PPMT('PV - ACI et ACC'!$H$20,'PV - ACI et ACC'!AD$132-$A268+1,'PV - ACI et ACC'!$H$19,'PV - ACI et ACC'!#REF!),0)</f>
        <v>0</v>
      </c>
      <c r="AE268" s="37">
        <f>IFERROR(PPMT('PV - ACI et ACC'!$H$20,'PV - ACI et ACC'!AE$132-$A268+1,'PV - ACI et ACC'!$H$19,'PV - ACI et ACC'!#REF!),0)</f>
        <v>0</v>
      </c>
    </row>
    <row r="269" spans="1:31" ht="15" hidden="1" outlineLevel="1">
      <c r="A269">
        <v>26</v>
      </c>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c r="AA269" s="37">
        <f>IFERROR(PPMT('PV - ACI et ACC'!$H$20,'PV - ACI et ACC'!AA$132-$A269+1,'PV - ACI et ACC'!$H$19,'PV - ACI et ACC'!#REF!),0)</f>
        <v>0</v>
      </c>
      <c r="AB269" s="37">
        <f>IFERROR(PPMT('PV - ACI et ACC'!$H$20,'PV - ACI et ACC'!AB$132-$A269+1,'PV - ACI et ACC'!$H$19,'PV - ACI et ACC'!#REF!),0)</f>
        <v>0</v>
      </c>
      <c r="AC269" s="37">
        <f>IFERROR(PPMT('PV - ACI et ACC'!$H$20,'PV - ACI et ACC'!AC$132-$A269+1,'PV - ACI et ACC'!$H$19,'PV - ACI et ACC'!#REF!),0)</f>
        <v>0</v>
      </c>
      <c r="AD269" s="37">
        <f>IFERROR(PPMT('PV - ACI et ACC'!$H$20,'PV - ACI et ACC'!AD$132-$A269+1,'PV - ACI et ACC'!$H$19,'PV - ACI et ACC'!#REF!),0)</f>
        <v>0</v>
      </c>
      <c r="AE269" s="37">
        <f>IFERROR(PPMT('PV - ACI et ACC'!$H$20,'PV - ACI et ACC'!AE$132-$A269+1,'PV - ACI et ACC'!$H$19,'PV - ACI et ACC'!#REF!),0)</f>
        <v>0</v>
      </c>
    </row>
    <row r="270" spans="1:31" ht="15" hidden="1" outlineLevel="1">
      <c r="A270">
        <v>27</v>
      </c>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c r="AA270" s="37"/>
      <c r="AB270" s="37">
        <f>IFERROR(PPMT('PV - ACI et ACC'!$H$20,'PV - ACI et ACC'!AB$132-$A270+1,'PV - ACI et ACC'!$H$19,'PV - ACI et ACC'!#REF!),0)</f>
        <v>0</v>
      </c>
      <c r="AC270" s="37">
        <f>IFERROR(PPMT('PV - ACI et ACC'!$H$20,'PV - ACI et ACC'!AC$132-$A270+1,'PV - ACI et ACC'!$H$19,'PV - ACI et ACC'!#REF!),0)</f>
        <v>0</v>
      </c>
      <c r="AD270" s="37">
        <f>IFERROR(PPMT('PV - ACI et ACC'!$H$20,'PV - ACI et ACC'!AD$132-$A270+1,'PV - ACI et ACC'!$H$19,'PV - ACI et ACC'!#REF!),0)</f>
        <v>0</v>
      </c>
      <c r="AE270" s="37">
        <f>IFERROR(PPMT('PV - ACI et ACC'!$H$20,'PV - ACI et ACC'!AE$132-$A270+1,'PV - ACI et ACC'!$H$19,'PV - ACI et ACC'!#REF!),0)</f>
        <v>0</v>
      </c>
    </row>
    <row r="271" spans="1:31" ht="15" hidden="1" outlineLevel="1">
      <c r="A271">
        <v>28</v>
      </c>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c r="AA271" s="37"/>
      <c r="AB271" s="37"/>
      <c r="AC271" s="37">
        <f>IFERROR(PPMT('PV - ACI et ACC'!$H$20,'PV - ACI et ACC'!AC$132-$A271+1,'PV - ACI et ACC'!$H$19,'PV - ACI et ACC'!#REF!),0)</f>
        <v>0</v>
      </c>
      <c r="AD271" s="37">
        <f>IFERROR(PPMT('PV - ACI et ACC'!$H$20,'PV - ACI et ACC'!AD$132-$A271+1,'PV - ACI et ACC'!$H$19,'PV - ACI et ACC'!#REF!),0)</f>
        <v>0</v>
      </c>
      <c r="AE271" s="37">
        <f>IFERROR(PPMT('PV - ACI et ACC'!$H$20,'PV - ACI et ACC'!AE$132-$A271+1,'PV - ACI et ACC'!$H$19,'PV - ACI et ACC'!#REF!),0)</f>
        <v>0</v>
      </c>
    </row>
    <row r="272" spans="1:31" ht="15" hidden="1" outlineLevel="1">
      <c r="A272">
        <v>29</v>
      </c>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c r="AA272" s="37"/>
      <c r="AB272" s="37"/>
      <c r="AC272" s="37"/>
      <c r="AD272" s="37">
        <f>IFERROR(PPMT('PV - ACI et ACC'!$H$20,'PV - ACI et ACC'!AD$132-$A272+1,'PV - ACI et ACC'!$H$19,'PV - ACI et ACC'!#REF!),0)</f>
        <v>0</v>
      </c>
      <c r="AE272" s="37">
        <f>IFERROR(PPMT('PV - ACI et ACC'!$H$20,'PV - ACI et ACC'!AE$132-$A272+1,'PV - ACI et ACC'!$H$19,'PV - ACI et ACC'!#REF!),0)</f>
        <v>0</v>
      </c>
    </row>
    <row r="273" spans="1:31" ht="15" hidden="1" outlineLevel="1">
      <c r="A273">
        <v>30</v>
      </c>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c r="AA273" s="37"/>
      <c r="AB273" s="37"/>
      <c r="AC273" s="37"/>
      <c r="AD273" s="37"/>
      <c r="AE273" s="37">
        <f>IFERROR(PPMT('PV - ACI et ACC'!$H$20,'PV - ACI et ACC'!AE$132-$A273+1,'PV - ACI et ACC'!$H$19,'PV - ACI et ACC'!#REF!),0)</f>
        <v>0</v>
      </c>
    </row>
    <row r="274" spans="1:31" hidden="1" outlineLevel="1">
      <c r="A274" s="3" t="s">
        <v>0</v>
      </c>
      <c r="B274" s="44">
        <f>SUM(B244:B273)</f>
        <v>0</v>
      </c>
      <c r="C274" s="44">
        <f t="shared" ref="C274:AE274" si="99">SUM(C244:C273)</f>
        <v>0</v>
      </c>
      <c r="D274" s="44">
        <f t="shared" si="99"/>
        <v>0</v>
      </c>
      <c r="E274" s="44">
        <f t="shared" si="99"/>
        <v>0</v>
      </c>
      <c r="F274" s="44">
        <f t="shared" si="99"/>
        <v>0</v>
      </c>
      <c r="G274" s="44">
        <f t="shared" si="99"/>
        <v>0</v>
      </c>
      <c r="H274" s="44">
        <f t="shared" si="99"/>
        <v>0</v>
      </c>
      <c r="I274" s="44">
        <f t="shared" si="99"/>
        <v>0</v>
      </c>
      <c r="J274" s="44">
        <f t="shared" si="99"/>
        <v>0</v>
      </c>
      <c r="K274" s="44">
        <f t="shared" si="99"/>
        <v>0</v>
      </c>
      <c r="L274" s="44">
        <f t="shared" si="99"/>
        <v>0</v>
      </c>
      <c r="M274" s="44">
        <f t="shared" si="99"/>
        <v>0</v>
      </c>
      <c r="N274" s="44">
        <f t="shared" si="99"/>
        <v>0</v>
      </c>
      <c r="O274" s="44">
        <f t="shared" si="99"/>
        <v>0</v>
      </c>
      <c r="P274" s="44">
        <f t="shared" si="99"/>
        <v>0</v>
      </c>
      <c r="Q274" s="44">
        <f t="shared" si="99"/>
        <v>0</v>
      </c>
      <c r="R274" s="44">
        <f t="shared" si="99"/>
        <v>0</v>
      </c>
      <c r="S274" s="44">
        <f t="shared" si="99"/>
        <v>0</v>
      </c>
      <c r="T274" s="44">
        <f t="shared" si="99"/>
        <v>0</v>
      </c>
      <c r="U274" s="44">
        <f t="shared" si="99"/>
        <v>0</v>
      </c>
      <c r="V274" s="44">
        <f t="shared" si="99"/>
        <v>0</v>
      </c>
      <c r="W274" s="44">
        <f t="shared" si="99"/>
        <v>0</v>
      </c>
      <c r="X274" s="44">
        <f t="shared" si="99"/>
        <v>0</v>
      </c>
      <c r="Y274" s="44">
        <f t="shared" si="99"/>
        <v>0</v>
      </c>
      <c r="Z274" s="44">
        <f t="shared" si="99"/>
        <v>0</v>
      </c>
      <c r="AA274" s="44">
        <f t="shared" si="99"/>
        <v>0</v>
      </c>
      <c r="AB274" s="44">
        <f t="shared" si="99"/>
        <v>0</v>
      </c>
      <c r="AC274" s="44">
        <f t="shared" si="99"/>
        <v>0</v>
      </c>
      <c r="AD274" s="44">
        <f t="shared" si="99"/>
        <v>0</v>
      </c>
      <c r="AE274" s="44">
        <f t="shared" si="99"/>
        <v>0</v>
      </c>
    </row>
    <row r="275" spans="1:31" hidden="1" outlineLevel="1"/>
    <row r="276" spans="1:31" hidden="1" outlineLevel="1"/>
    <row r="277" spans="1:31" hidden="1" outlineLevel="1"/>
    <row r="278" spans="1:31" hidden="1" outlineLevel="1"/>
    <row r="279" spans="1:31" hidden="1" outlineLevel="1"/>
    <row r="280" spans="1:31" hidden="1" outlineLevel="1"/>
    <row r="281" spans="1:31" hidden="1" outlineLevel="1"/>
    <row r="282" spans="1:31" hidden="1" outlineLevel="1"/>
    <row r="283" spans="1:31" hidden="1" outlineLevel="1"/>
    <row r="284" spans="1:31" hidden="1" outlineLevel="1"/>
    <row r="285" spans="1:31" hidden="1" outlineLevel="1"/>
    <row r="286" spans="1:31" hidden="1" outlineLevel="1"/>
    <row r="287" spans="1:31" hidden="1" outlineLevel="1"/>
    <row r="288" spans="1:31" hidden="1" outlineLevel="1"/>
    <row r="289" hidden="1" outlineLevel="1"/>
    <row r="290" hidden="1" outlineLevel="1"/>
    <row r="291" hidden="1" outlineLevel="1"/>
    <row r="292" hidden="1" outlineLevel="1"/>
    <row r="293" hidden="1" outlineLevel="1"/>
    <row r="294" hidden="1" outlineLevel="1"/>
    <row r="295" hidden="1" outlineLevel="1"/>
    <row r="296" hidden="1" outlineLevel="1"/>
    <row r="297" hidden="1" outlineLevel="1"/>
    <row r="298" hidden="1" outlineLevel="1"/>
    <row r="299" hidden="1" outlineLevel="1"/>
    <row r="300" hidden="1" outlineLevel="1"/>
    <row r="301" collapsed="1"/>
  </sheetData>
  <mergeCells count="1">
    <mergeCell ref="G11:G12"/>
  </mergeCells>
  <conditionalFormatting sqref="B127:AF127">
    <cfRule type="containsText" dxfId="11" priority="1" operator="containsText" text="ok">
      <formula>NOT(ISERROR(SEARCH("ok",B127)))</formula>
    </cfRule>
    <cfRule type="containsText" dxfId="10" priority="2" operator="containsText" text="attention">
      <formula>NOT(ISERROR(SEARCH("attention",B127)))</formula>
    </cfRule>
    <cfRule type="cellIs" dxfId="9" priority="3" operator="equal">
      <formula>"""attention BFR !"""</formula>
    </cfRule>
  </conditionalFormatting>
  <pageMargins left="0.7" right="0.7" top="0.75" bottom="0.75" header="0.3" footer="0.3"/>
  <pageSetup paperSize="9" orientation="portrait" horizontalDpi="0" verticalDpi="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ACD52-3FE2-4DBF-AA29-44173B343486}">
  <dimension ref="A1:AP276"/>
  <sheetViews>
    <sheetView zoomScale="115" zoomScaleNormal="115" workbookViewId="0">
      <selection activeCell="A3" sqref="A3"/>
    </sheetView>
  </sheetViews>
  <sheetFormatPr baseColWidth="10" defaultColWidth="11.5" defaultRowHeight="13" outlineLevelRow="1"/>
  <cols>
    <col min="1" max="1" width="52.6640625" style="3" customWidth="1"/>
    <col min="2" max="2" width="16" style="3" customWidth="1"/>
    <col min="3" max="3" width="14.6640625" style="3" customWidth="1"/>
    <col min="4" max="4" width="40" style="3" customWidth="1"/>
    <col min="5" max="5" width="14" style="3" customWidth="1"/>
    <col min="6" max="6" width="13.83203125" style="3" customWidth="1"/>
    <col min="7" max="7" width="40.6640625" style="3" customWidth="1"/>
    <col min="8" max="9" width="15" style="3" bestFit="1" customWidth="1"/>
    <col min="10" max="10" width="34.6640625" style="3" customWidth="1"/>
    <col min="11" max="14" width="15" style="3" bestFit="1" customWidth="1"/>
    <col min="15" max="15" width="19.5" style="3" customWidth="1"/>
    <col min="16" max="17" width="15" style="3" bestFit="1" customWidth="1"/>
    <col min="18" max="18" width="14.6640625" style="3" customWidth="1"/>
    <col min="19" max="19" width="14.1640625" style="3" customWidth="1"/>
    <col min="20" max="20" width="14.83203125" style="3" customWidth="1"/>
    <col min="21" max="21" width="13.5" style="3" customWidth="1"/>
    <col min="22" max="22" width="13.83203125" style="3" customWidth="1"/>
    <col min="23" max="32" width="15" style="3" bestFit="1" customWidth="1"/>
    <col min="33" max="33" width="11.5" style="3"/>
    <col min="34" max="34" width="23.83203125" style="3" customWidth="1"/>
    <col min="35" max="35" width="16.5" style="3" customWidth="1"/>
    <col min="36" max="36" width="14.83203125" style="3" customWidth="1"/>
    <col min="37" max="37" width="17.1640625" style="3" customWidth="1"/>
    <col min="38" max="38" width="10.83203125" style="3" customWidth="1"/>
    <col min="39" max="40" width="11.5" style="3"/>
    <col min="41" max="41" width="16.83203125" style="3" bestFit="1" customWidth="1"/>
    <col min="42" max="16384" width="11.5" style="3"/>
  </cols>
  <sheetData>
    <row r="1" spans="1:12" ht="37.75" customHeight="1">
      <c r="A1" s="122" t="s">
        <v>197</v>
      </c>
    </row>
    <row r="3" spans="1:12">
      <c r="A3" s="3" t="s">
        <v>210</v>
      </c>
    </row>
    <row r="4" spans="1:12">
      <c r="A4" s="3" t="s">
        <v>211</v>
      </c>
    </row>
    <row r="5" spans="1:12">
      <c r="A5" s="3" t="s">
        <v>205</v>
      </c>
    </row>
    <row r="6" spans="1:12">
      <c r="A6" s="3" t="s">
        <v>212</v>
      </c>
    </row>
    <row r="7" spans="1:12">
      <c r="A7" s="3" t="s">
        <v>214</v>
      </c>
    </row>
    <row r="8" spans="1:12" ht="14" thickBot="1"/>
    <row r="9" spans="1:12" ht="14" thickBot="1">
      <c r="A9" s="123" t="s">
        <v>191</v>
      </c>
      <c r="B9" s="124"/>
      <c r="D9" s="123" t="s">
        <v>171</v>
      </c>
      <c r="E9" s="124"/>
      <c r="F9" s="31"/>
      <c r="I9" s="31"/>
      <c r="L9" s="31"/>
    </row>
    <row r="10" spans="1:12" s="31" customFormat="1" ht="14" thickBot="1">
      <c r="A10" s="125" t="s">
        <v>29</v>
      </c>
      <c r="B10" s="126">
        <v>1100</v>
      </c>
      <c r="D10" s="125" t="s">
        <v>161</v>
      </c>
      <c r="E10" s="147">
        <v>20</v>
      </c>
    </row>
    <row r="11" spans="1:12" s="31" customFormat="1" ht="14" thickBot="1">
      <c r="A11" s="252" t="s">
        <v>35</v>
      </c>
      <c r="B11" s="131">
        <v>15000</v>
      </c>
      <c r="D11" s="125" t="s">
        <v>162</v>
      </c>
      <c r="E11" s="116">
        <v>0.5</v>
      </c>
      <c r="G11" s="240"/>
    </row>
    <row r="12" spans="1:12" s="31" customFormat="1" ht="17.5" customHeight="1">
      <c r="A12" s="252"/>
      <c r="B12" s="132">
        <v>650</v>
      </c>
      <c r="D12" s="125" t="s">
        <v>163</v>
      </c>
      <c r="E12" s="146">
        <f>E10/E11</f>
        <v>40</v>
      </c>
      <c r="G12" s="242"/>
    </row>
    <row r="13" spans="1:12" s="31" customFormat="1">
      <c r="A13" s="133" t="s">
        <v>152</v>
      </c>
      <c r="B13" s="206">
        <v>0.08</v>
      </c>
      <c r="D13" s="125" t="s">
        <v>164</v>
      </c>
      <c r="E13" s="148">
        <v>225</v>
      </c>
    </row>
    <row r="14" spans="1:12" s="31" customFormat="1" ht="14" thickBot="1">
      <c r="A14" s="125" t="s">
        <v>106</v>
      </c>
      <c r="B14" s="134">
        <v>200000</v>
      </c>
      <c r="D14" s="125" t="s">
        <v>91</v>
      </c>
      <c r="E14" s="144">
        <v>0.7</v>
      </c>
    </row>
    <row r="15" spans="1:12" s="31" customFormat="1" ht="14" thickBot="1">
      <c r="A15" s="125" t="s">
        <v>201</v>
      </c>
      <c r="B15" s="116">
        <v>0.9</v>
      </c>
      <c r="D15" s="129" t="s">
        <v>165</v>
      </c>
      <c r="E15" s="149">
        <f>E13*E14</f>
        <v>157.5</v>
      </c>
    </row>
    <row r="16" spans="1:12" s="31" customFormat="1" ht="14" thickBot="1">
      <c r="A16" s="125" t="s">
        <v>198</v>
      </c>
      <c r="B16" s="127">
        <v>0.1</v>
      </c>
    </row>
    <row r="17" spans="1:32" s="31" customFormat="1" ht="14" thickBot="1">
      <c r="A17" s="125" t="s">
        <v>160</v>
      </c>
      <c r="B17" s="135">
        <f>1-B15-B16</f>
        <v>0</v>
      </c>
      <c r="D17" s="203" t="s">
        <v>141</v>
      </c>
      <c r="E17" s="204">
        <v>20</v>
      </c>
    </row>
    <row r="18" spans="1:32" s="31" customFormat="1">
      <c r="A18" s="125" t="s">
        <v>43</v>
      </c>
      <c r="B18" s="205">
        <v>15</v>
      </c>
    </row>
    <row r="19" spans="1:32" s="31" customFormat="1">
      <c r="A19" s="125" t="s">
        <v>44</v>
      </c>
      <c r="B19" s="127">
        <v>0.04</v>
      </c>
    </row>
    <row r="20" spans="1:32" s="31" customFormat="1" ht="14" thickBot="1">
      <c r="A20" s="125" t="s">
        <v>188</v>
      </c>
      <c r="B20" s="207">
        <f>B16*0.1*(A25*B12+B11)</f>
        <v>1450.0000000000002</v>
      </c>
      <c r="C20" s="31" t="s">
        <v>202</v>
      </c>
    </row>
    <row r="21" spans="1:32" s="31" customFormat="1" ht="14" thickBot="1">
      <c r="A21" s="129" t="s">
        <v>187</v>
      </c>
      <c r="B21" s="114">
        <v>75</v>
      </c>
      <c r="D21" s="241"/>
    </row>
    <row r="22" spans="1:32" s="31" customFormat="1" ht="14" thickBot="1"/>
    <row r="23" spans="1:32">
      <c r="A23" s="123" t="s">
        <v>175</v>
      </c>
      <c r="B23" s="25"/>
      <c r="C23" s="25">
        <v>2027</v>
      </c>
      <c r="D23" s="25">
        <v>2028</v>
      </c>
      <c r="E23" s="25">
        <v>2029</v>
      </c>
      <c r="F23" s="25">
        <v>2030</v>
      </c>
      <c r="G23" s="25">
        <v>2031</v>
      </c>
      <c r="H23" s="25">
        <v>2032</v>
      </c>
      <c r="I23" s="25">
        <v>2033</v>
      </c>
      <c r="J23" s="25">
        <v>2034</v>
      </c>
      <c r="K23" s="25">
        <v>2035</v>
      </c>
      <c r="L23" s="25">
        <v>2036</v>
      </c>
      <c r="M23" s="25">
        <v>2037</v>
      </c>
      <c r="N23" s="25">
        <v>2038</v>
      </c>
      <c r="O23" s="25">
        <v>2039</v>
      </c>
      <c r="P23" s="25">
        <v>2040</v>
      </c>
      <c r="Q23" s="25">
        <v>2041</v>
      </c>
      <c r="R23" s="25">
        <v>2042</v>
      </c>
      <c r="S23" s="25">
        <v>2043</v>
      </c>
      <c r="T23" s="25">
        <v>2044</v>
      </c>
      <c r="U23" s="25">
        <v>2045</v>
      </c>
      <c r="V23" s="25">
        <v>2046</v>
      </c>
      <c r="W23" s="25">
        <v>2047</v>
      </c>
      <c r="X23" s="25">
        <v>2048</v>
      </c>
      <c r="Y23" s="25">
        <v>2049</v>
      </c>
      <c r="Z23" s="25">
        <v>2050</v>
      </c>
      <c r="AA23" s="25">
        <v>2051</v>
      </c>
      <c r="AB23" s="25">
        <v>2052</v>
      </c>
      <c r="AC23" s="25">
        <v>2053</v>
      </c>
      <c r="AD23" s="25">
        <v>2054</v>
      </c>
      <c r="AE23" s="25">
        <v>2055</v>
      </c>
      <c r="AF23" s="124">
        <v>2056</v>
      </c>
    </row>
    <row r="24" spans="1:32">
      <c r="A24" s="43"/>
      <c r="C24" s="19"/>
      <c r="D24" s="19"/>
      <c r="E24" s="1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150"/>
    </row>
    <row r="25" spans="1:32" ht="14" thickBot="1">
      <c r="A25" s="201">
        <v>200</v>
      </c>
      <c r="B25" s="151"/>
      <c r="C25" s="152">
        <v>3</v>
      </c>
      <c r="D25" s="152">
        <v>3</v>
      </c>
      <c r="E25" s="152">
        <v>3</v>
      </c>
      <c r="F25" s="153">
        <f t="shared" ref="F25:AF25" si="0">IF(F58&lt;$E$17+1,E25,0)</f>
        <v>3</v>
      </c>
      <c r="G25" s="153">
        <f t="shared" si="0"/>
        <v>3</v>
      </c>
      <c r="H25" s="153">
        <f t="shared" si="0"/>
        <v>3</v>
      </c>
      <c r="I25" s="153">
        <f t="shared" si="0"/>
        <v>3</v>
      </c>
      <c r="J25" s="153">
        <f t="shared" si="0"/>
        <v>3</v>
      </c>
      <c r="K25" s="153">
        <f t="shared" si="0"/>
        <v>3</v>
      </c>
      <c r="L25" s="153">
        <f t="shared" si="0"/>
        <v>3</v>
      </c>
      <c r="M25" s="153">
        <f t="shared" si="0"/>
        <v>3</v>
      </c>
      <c r="N25" s="153">
        <f t="shared" si="0"/>
        <v>3</v>
      </c>
      <c r="O25" s="153">
        <f t="shared" si="0"/>
        <v>3</v>
      </c>
      <c r="P25" s="153">
        <f t="shared" si="0"/>
        <v>3</v>
      </c>
      <c r="Q25" s="153">
        <f t="shared" si="0"/>
        <v>3</v>
      </c>
      <c r="R25" s="153">
        <f t="shared" si="0"/>
        <v>3</v>
      </c>
      <c r="S25" s="153">
        <f t="shared" si="0"/>
        <v>3</v>
      </c>
      <c r="T25" s="153">
        <f t="shared" si="0"/>
        <v>3</v>
      </c>
      <c r="U25" s="153">
        <f t="shared" si="0"/>
        <v>3</v>
      </c>
      <c r="V25" s="153">
        <f t="shared" si="0"/>
        <v>3</v>
      </c>
      <c r="W25" s="153">
        <f t="shared" si="0"/>
        <v>0</v>
      </c>
      <c r="X25" s="153">
        <f t="shared" si="0"/>
        <v>0</v>
      </c>
      <c r="Y25" s="153">
        <f t="shared" si="0"/>
        <v>0</v>
      </c>
      <c r="Z25" s="153">
        <f t="shared" si="0"/>
        <v>0</v>
      </c>
      <c r="AA25" s="153">
        <f t="shared" si="0"/>
        <v>0</v>
      </c>
      <c r="AB25" s="153">
        <f t="shared" si="0"/>
        <v>0</v>
      </c>
      <c r="AC25" s="153">
        <f t="shared" si="0"/>
        <v>0</v>
      </c>
      <c r="AD25" s="153">
        <f t="shared" si="0"/>
        <v>0</v>
      </c>
      <c r="AE25" s="153">
        <f t="shared" si="0"/>
        <v>0</v>
      </c>
      <c r="AF25" s="153">
        <f t="shared" si="0"/>
        <v>0</v>
      </c>
    </row>
    <row r="26" spans="1:32">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row>
    <row r="27" spans="1:32">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row>
    <row r="28" spans="1:32">
      <c r="F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row>
    <row r="29" spans="1:32">
      <c r="F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row>
    <row r="30" spans="1:32">
      <c r="F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row>
    <row r="31" spans="1:32">
      <c r="F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row>
    <row r="32" spans="1:32">
      <c r="F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row>
    <row r="33" spans="1:32">
      <c r="F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row>
    <row r="34" spans="1:32">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row>
    <row r="35" spans="1:32">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row>
    <row r="36" spans="1:32">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row>
    <row r="37" spans="1:32">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row>
    <row r="38" spans="1:32">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row>
    <row r="39" spans="1:32" hidden="1" outlineLevel="1">
      <c r="A39" s="3" t="s">
        <v>79</v>
      </c>
      <c r="C39" s="89">
        <f>C24+C25</f>
        <v>3</v>
      </c>
      <c r="D39" s="89">
        <f t="shared" ref="D39:V39" si="1">D24+C39+D25</f>
        <v>6</v>
      </c>
      <c r="E39" s="89">
        <f t="shared" si="1"/>
        <v>9</v>
      </c>
      <c r="F39" s="89">
        <f t="shared" si="1"/>
        <v>12</v>
      </c>
      <c r="G39" s="89">
        <f t="shared" si="1"/>
        <v>15</v>
      </c>
      <c r="H39" s="89">
        <f t="shared" si="1"/>
        <v>18</v>
      </c>
      <c r="I39" s="89">
        <f t="shared" si="1"/>
        <v>21</v>
      </c>
      <c r="J39" s="89">
        <f t="shared" si="1"/>
        <v>24</v>
      </c>
      <c r="K39" s="89">
        <f t="shared" si="1"/>
        <v>27</v>
      </c>
      <c r="L39" s="89">
        <f t="shared" si="1"/>
        <v>30</v>
      </c>
      <c r="M39" s="89">
        <f t="shared" si="1"/>
        <v>33</v>
      </c>
      <c r="N39" s="89">
        <f t="shared" si="1"/>
        <v>36</v>
      </c>
      <c r="O39" s="89">
        <f t="shared" si="1"/>
        <v>39</v>
      </c>
      <c r="P39" s="89">
        <f t="shared" si="1"/>
        <v>42</v>
      </c>
      <c r="Q39" s="89">
        <f t="shared" si="1"/>
        <v>45</v>
      </c>
      <c r="R39" s="89">
        <f t="shared" si="1"/>
        <v>48</v>
      </c>
      <c r="S39" s="89">
        <f t="shared" si="1"/>
        <v>51</v>
      </c>
      <c r="T39" s="89">
        <f t="shared" si="1"/>
        <v>54</v>
      </c>
      <c r="U39" s="89">
        <f t="shared" si="1"/>
        <v>57</v>
      </c>
      <c r="V39" s="89">
        <f t="shared" si="1"/>
        <v>60</v>
      </c>
      <c r="W39" s="89">
        <f t="shared" ref="W39:AF39" si="2">W24+V39+W25-(C24+C25)</f>
        <v>57</v>
      </c>
      <c r="X39" s="89">
        <f t="shared" si="2"/>
        <v>54</v>
      </c>
      <c r="Y39" s="89">
        <f t="shared" si="2"/>
        <v>51</v>
      </c>
      <c r="Z39" s="89">
        <f t="shared" si="2"/>
        <v>48</v>
      </c>
      <c r="AA39" s="89">
        <f t="shared" si="2"/>
        <v>45</v>
      </c>
      <c r="AB39" s="89">
        <f t="shared" si="2"/>
        <v>42</v>
      </c>
      <c r="AC39" s="89">
        <f t="shared" si="2"/>
        <v>39</v>
      </c>
      <c r="AD39" s="89">
        <f t="shared" si="2"/>
        <v>36</v>
      </c>
      <c r="AE39" s="89">
        <f t="shared" si="2"/>
        <v>33</v>
      </c>
      <c r="AF39" s="89">
        <f t="shared" si="2"/>
        <v>30</v>
      </c>
    </row>
    <row r="40" spans="1:32" hidden="1" outlineLevel="1">
      <c r="A40" s="3" t="s">
        <v>27</v>
      </c>
      <c r="C40" s="209">
        <f>C24*36+C25*$A$25</f>
        <v>600</v>
      </c>
      <c r="D40" s="209">
        <f t="shared" ref="D40:AF40" si="3">D24*36+D25*$A$25</f>
        <v>600</v>
      </c>
      <c r="E40" s="209">
        <f t="shared" si="3"/>
        <v>600</v>
      </c>
      <c r="F40" s="209">
        <f>F24*36+F25*$A$25</f>
        <v>600</v>
      </c>
      <c r="G40" s="209">
        <f t="shared" si="3"/>
        <v>600</v>
      </c>
      <c r="H40" s="209">
        <f t="shared" si="3"/>
        <v>600</v>
      </c>
      <c r="I40" s="209">
        <f t="shared" si="3"/>
        <v>600</v>
      </c>
      <c r="J40" s="209">
        <f t="shared" si="3"/>
        <v>600</v>
      </c>
      <c r="K40" s="209">
        <f t="shared" si="3"/>
        <v>600</v>
      </c>
      <c r="L40" s="209">
        <f t="shared" si="3"/>
        <v>600</v>
      </c>
      <c r="M40" s="209">
        <f t="shared" si="3"/>
        <v>600</v>
      </c>
      <c r="N40" s="209">
        <f t="shared" si="3"/>
        <v>600</v>
      </c>
      <c r="O40" s="209">
        <f t="shared" si="3"/>
        <v>600</v>
      </c>
      <c r="P40" s="209">
        <f t="shared" si="3"/>
        <v>600</v>
      </c>
      <c r="Q40" s="209">
        <f t="shared" si="3"/>
        <v>600</v>
      </c>
      <c r="R40" s="209">
        <f t="shared" si="3"/>
        <v>600</v>
      </c>
      <c r="S40" s="209">
        <f t="shared" si="3"/>
        <v>600</v>
      </c>
      <c r="T40" s="209">
        <f t="shared" si="3"/>
        <v>600</v>
      </c>
      <c r="U40" s="209">
        <f t="shared" si="3"/>
        <v>600</v>
      </c>
      <c r="V40" s="209">
        <f t="shared" si="3"/>
        <v>600</v>
      </c>
      <c r="W40" s="209">
        <f t="shared" si="3"/>
        <v>0</v>
      </c>
      <c r="X40" s="209">
        <f t="shared" si="3"/>
        <v>0</v>
      </c>
      <c r="Y40" s="209">
        <f t="shared" si="3"/>
        <v>0</v>
      </c>
      <c r="Z40" s="209">
        <f t="shared" si="3"/>
        <v>0</v>
      </c>
      <c r="AA40" s="209">
        <f t="shared" si="3"/>
        <v>0</v>
      </c>
      <c r="AB40" s="209">
        <f t="shared" si="3"/>
        <v>0</v>
      </c>
      <c r="AC40" s="209">
        <f t="shared" si="3"/>
        <v>0</v>
      </c>
      <c r="AD40" s="209">
        <f t="shared" si="3"/>
        <v>0</v>
      </c>
      <c r="AE40" s="209">
        <f t="shared" si="3"/>
        <v>0</v>
      </c>
      <c r="AF40" s="209">
        <f t="shared" si="3"/>
        <v>0</v>
      </c>
    </row>
    <row r="41" spans="1:32" hidden="1" outlineLevel="1">
      <c r="A41" s="3" t="s">
        <v>79</v>
      </c>
      <c r="C41" s="209">
        <f>C40</f>
        <v>600</v>
      </c>
      <c r="D41" s="209">
        <f>D40+C41</f>
        <v>1200</v>
      </c>
      <c r="E41" s="209">
        <f t="shared" ref="E41:V41" si="4">E40+D41</f>
        <v>1800</v>
      </c>
      <c r="F41" s="209">
        <f t="shared" si="4"/>
        <v>2400</v>
      </c>
      <c r="G41" s="209">
        <f t="shared" si="4"/>
        <v>3000</v>
      </c>
      <c r="H41" s="209">
        <f t="shared" si="4"/>
        <v>3600</v>
      </c>
      <c r="I41" s="209">
        <f t="shared" si="4"/>
        <v>4200</v>
      </c>
      <c r="J41" s="209">
        <f t="shared" si="4"/>
        <v>4800</v>
      </c>
      <c r="K41" s="209">
        <f t="shared" si="4"/>
        <v>5400</v>
      </c>
      <c r="L41" s="209">
        <f t="shared" si="4"/>
        <v>6000</v>
      </c>
      <c r="M41" s="209">
        <f t="shared" si="4"/>
        <v>6600</v>
      </c>
      <c r="N41" s="209">
        <f t="shared" si="4"/>
        <v>7200</v>
      </c>
      <c r="O41" s="209">
        <f t="shared" si="4"/>
        <v>7800</v>
      </c>
      <c r="P41" s="209">
        <f t="shared" si="4"/>
        <v>8400</v>
      </c>
      <c r="Q41" s="209">
        <f t="shared" si="4"/>
        <v>9000</v>
      </c>
      <c r="R41" s="209">
        <f t="shared" si="4"/>
        <v>9600</v>
      </c>
      <c r="S41" s="209">
        <f t="shared" si="4"/>
        <v>10200</v>
      </c>
      <c r="T41" s="209">
        <f t="shared" si="4"/>
        <v>10800</v>
      </c>
      <c r="U41" s="209">
        <f t="shared" si="4"/>
        <v>11400</v>
      </c>
      <c r="V41" s="209">
        <f t="shared" si="4"/>
        <v>12000</v>
      </c>
      <c r="W41" s="209">
        <f>W40+V41-C40</f>
        <v>11400</v>
      </c>
      <c r="X41" s="209">
        <f t="shared" ref="X41:AF41" si="5">X40+W41-D40</f>
        <v>10800</v>
      </c>
      <c r="Y41" s="209">
        <f t="shared" si="5"/>
        <v>10200</v>
      </c>
      <c r="Z41" s="209">
        <f t="shared" si="5"/>
        <v>9600</v>
      </c>
      <c r="AA41" s="209">
        <f t="shared" si="5"/>
        <v>9000</v>
      </c>
      <c r="AB41" s="209">
        <f t="shared" si="5"/>
        <v>8400</v>
      </c>
      <c r="AC41" s="209">
        <f t="shared" si="5"/>
        <v>7800</v>
      </c>
      <c r="AD41" s="209">
        <f t="shared" si="5"/>
        <v>7200</v>
      </c>
      <c r="AE41" s="209">
        <f t="shared" si="5"/>
        <v>6600</v>
      </c>
      <c r="AF41" s="209">
        <f t="shared" si="5"/>
        <v>6000</v>
      </c>
    </row>
    <row r="42" spans="1:32" hidden="1" outlineLevel="1">
      <c r="A42" s="3" t="s">
        <v>28</v>
      </c>
      <c r="C42" s="208">
        <f>C40*$B$10/1000</f>
        <v>660</v>
      </c>
      <c r="D42" s="208">
        <f t="shared" ref="D42:AF42" si="6">D40*$B$10/1000</f>
        <v>660</v>
      </c>
      <c r="E42" s="208">
        <f t="shared" si="6"/>
        <v>660</v>
      </c>
      <c r="F42" s="208">
        <f t="shared" si="6"/>
        <v>660</v>
      </c>
      <c r="G42" s="208">
        <f t="shared" si="6"/>
        <v>660</v>
      </c>
      <c r="H42" s="208">
        <f t="shared" si="6"/>
        <v>660</v>
      </c>
      <c r="I42" s="208">
        <f t="shared" si="6"/>
        <v>660</v>
      </c>
      <c r="J42" s="208">
        <f t="shared" si="6"/>
        <v>660</v>
      </c>
      <c r="K42" s="208">
        <f t="shared" si="6"/>
        <v>660</v>
      </c>
      <c r="L42" s="208">
        <f t="shared" si="6"/>
        <v>660</v>
      </c>
      <c r="M42" s="208">
        <f t="shared" si="6"/>
        <v>660</v>
      </c>
      <c r="N42" s="208">
        <f t="shared" si="6"/>
        <v>660</v>
      </c>
      <c r="O42" s="208">
        <f t="shared" si="6"/>
        <v>660</v>
      </c>
      <c r="P42" s="208">
        <f t="shared" si="6"/>
        <v>660</v>
      </c>
      <c r="Q42" s="208">
        <f t="shared" si="6"/>
        <v>660</v>
      </c>
      <c r="R42" s="208">
        <f t="shared" si="6"/>
        <v>660</v>
      </c>
      <c r="S42" s="208">
        <f t="shared" si="6"/>
        <v>660</v>
      </c>
      <c r="T42" s="208">
        <f t="shared" si="6"/>
        <v>660</v>
      </c>
      <c r="U42" s="208">
        <f t="shared" si="6"/>
        <v>660</v>
      </c>
      <c r="V42" s="208">
        <f t="shared" si="6"/>
        <v>660</v>
      </c>
      <c r="W42" s="208">
        <f t="shared" si="6"/>
        <v>0</v>
      </c>
      <c r="X42" s="208">
        <f t="shared" si="6"/>
        <v>0</v>
      </c>
      <c r="Y42" s="208">
        <f t="shared" si="6"/>
        <v>0</v>
      </c>
      <c r="Z42" s="208">
        <f t="shared" si="6"/>
        <v>0</v>
      </c>
      <c r="AA42" s="208">
        <f t="shared" si="6"/>
        <v>0</v>
      </c>
      <c r="AB42" s="208">
        <f t="shared" si="6"/>
        <v>0</v>
      </c>
      <c r="AC42" s="208">
        <f t="shared" si="6"/>
        <v>0</v>
      </c>
      <c r="AD42" s="208">
        <f t="shared" si="6"/>
        <v>0</v>
      </c>
      <c r="AE42" s="208">
        <f t="shared" si="6"/>
        <v>0</v>
      </c>
      <c r="AF42" s="208">
        <f t="shared" si="6"/>
        <v>0</v>
      </c>
    </row>
    <row r="43" spans="1:32" hidden="1" outlineLevel="1">
      <c r="A43" s="3" t="s">
        <v>99</v>
      </c>
      <c r="C43" s="208">
        <f>C42</f>
        <v>660</v>
      </c>
      <c r="D43" s="208">
        <f t="shared" ref="D43:V43" si="7">D42+C43</f>
        <v>1320</v>
      </c>
      <c r="E43" s="208">
        <f t="shared" si="7"/>
        <v>1980</v>
      </c>
      <c r="F43" s="208">
        <f t="shared" si="7"/>
        <v>2640</v>
      </c>
      <c r="G43" s="208">
        <f t="shared" si="7"/>
        <v>3300</v>
      </c>
      <c r="H43" s="208">
        <f t="shared" si="7"/>
        <v>3960</v>
      </c>
      <c r="I43" s="208">
        <f t="shared" si="7"/>
        <v>4620</v>
      </c>
      <c r="J43" s="208">
        <f t="shared" si="7"/>
        <v>5280</v>
      </c>
      <c r="K43" s="208">
        <f t="shared" si="7"/>
        <v>5940</v>
      </c>
      <c r="L43" s="208">
        <f t="shared" si="7"/>
        <v>6600</v>
      </c>
      <c r="M43" s="208">
        <f t="shared" si="7"/>
        <v>7260</v>
      </c>
      <c r="N43" s="208">
        <f t="shared" si="7"/>
        <v>7920</v>
      </c>
      <c r="O43" s="208">
        <f t="shared" si="7"/>
        <v>8580</v>
      </c>
      <c r="P43" s="208">
        <f t="shared" si="7"/>
        <v>9240</v>
      </c>
      <c r="Q43" s="208">
        <f t="shared" si="7"/>
        <v>9900</v>
      </c>
      <c r="R43" s="208">
        <f t="shared" si="7"/>
        <v>10560</v>
      </c>
      <c r="S43" s="208">
        <f t="shared" si="7"/>
        <v>11220</v>
      </c>
      <c r="T43" s="208">
        <f t="shared" si="7"/>
        <v>11880</v>
      </c>
      <c r="U43" s="208">
        <f t="shared" si="7"/>
        <v>12540</v>
      </c>
      <c r="V43" s="208">
        <f t="shared" si="7"/>
        <v>13200</v>
      </c>
      <c r="W43" s="208">
        <f t="shared" ref="W43:AF43" si="8">W42+V43-C42</f>
        <v>12540</v>
      </c>
      <c r="X43" s="208">
        <f t="shared" si="8"/>
        <v>11880</v>
      </c>
      <c r="Y43" s="208">
        <f t="shared" si="8"/>
        <v>11220</v>
      </c>
      <c r="Z43" s="208">
        <f t="shared" si="8"/>
        <v>10560</v>
      </c>
      <c r="AA43" s="208">
        <f t="shared" si="8"/>
        <v>9900</v>
      </c>
      <c r="AB43" s="208">
        <f t="shared" si="8"/>
        <v>9240</v>
      </c>
      <c r="AC43" s="208">
        <f t="shared" si="8"/>
        <v>8580</v>
      </c>
      <c r="AD43" s="208">
        <f t="shared" si="8"/>
        <v>7920</v>
      </c>
      <c r="AE43" s="208">
        <f t="shared" si="8"/>
        <v>7260</v>
      </c>
      <c r="AF43" s="208">
        <f t="shared" si="8"/>
        <v>6600</v>
      </c>
    </row>
    <row r="44" spans="1:32" hidden="1" outlineLevel="1">
      <c r="A44" s="3" t="s">
        <v>189</v>
      </c>
      <c r="C44" s="111">
        <f t="shared" ref="C44:AF44" si="9">C43*$B$21</f>
        <v>49500</v>
      </c>
      <c r="D44" s="111">
        <f t="shared" si="9"/>
        <v>99000</v>
      </c>
      <c r="E44" s="111">
        <f t="shared" si="9"/>
        <v>148500</v>
      </c>
      <c r="F44" s="111">
        <f t="shared" si="9"/>
        <v>198000</v>
      </c>
      <c r="G44" s="111">
        <f t="shared" si="9"/>
        <v>247500</v>
      </c>
      <c r="H44" s="111">
        <f t="shared" si="9"/>
        <v>297000</v>
      </c>
      <c r="I44" s="111">
        <f t="shared" si="9"/>
        <v>346500</v>
      </c>
      <c r="J44" s="111">
        <f t="shared" si="9"/>
        <v>396000</v>
      </c>
      <c r="K44" s="111">
        <f t="shared" si="9"/>
        <v>445500</v>
      </c>
      <c r="L44" s="111">
        <f t="shared" si="9"/>
        <v>495000</v>
      </c>
      <c r="M44" s="111">
        <f t="shared" si="9"/>
        <v>544500</v>
      </c>
      <c r="N44" s="111">
        <f t="shared" si="9"/>
        <v>594000</v>
      </c>
      <c r="O44" s="111">
        <f t="shared" si="9"/>
        <v>643500</v>
      </c>
      <c r="P44" s="111">
        <f t="shared" si="9"/>
        <v>693000</v>
      </c>
      <c r="Q44" s="111">
        <f t="shared" si="9"/>
        <v>742500</v>
      </c>
      <c r="R44" s="111">
        <f t="shared" si="9"/>
        <v>792000</v>
      </c>
      <c r="S44" s="111">
        <f t="shared" si="9"/>
        <v>841500</v>
      </c>
      <c r="T44" s="111">
        <f t="shared" si="9"/>
        <v>891000</v>
      </c>
      <c r="U44" s="111">
        <f t="shared" si="9"/>
        <v>940500</v>
      </c>
      <c r="V44" s="111">
        <f t="shared" si="9"/>
        <v>990000</v>
      </c>
      <c r="W44" s="111">
        <f t="shared" si="9"/>
        <v>940500</v>
      </c>
      <c r="X44" s="111">
        <f t="shared" si="9"/>
        <v>891000</v>
      </c>
      <c r="Y44" s="111">
        <f t="shared" si="9"/>
        <v>841500</v>
      </c>
      <c r="Z44" s="111">
        <f t="shared" si="9"/>
        <v>792000</v>
      </c>
      <c r="AA44" s="111">
        <f t="shared" si="9"/>
        <v>742500</v>
      </c>
      <c r="AB44" s="111">
        <f t="shared" si="9"/>
        <v>693000</v>
      </c>
      <c r="AC44" s="111">
        <f t="shared" si="9"/>
        <v>643500</v>
      </c>
      <c r="AD44" s="111">
        <f t="shared" si="9"/>
        <v>594000</v>
      </c>
      <c r="AE44" s="111">
        <f t="shared" si="9"/>
        <v>544500</v>
      </c>
      <c r="AF44" s="111">
        <f t="shared" si="9"/>
        <v>495000</v>
      </c>
    </row>
    <row r="45" spans="1:32" hidden="1" outlineLevel="1">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row>
    <row r="46" spans="1:32" hidden="1" outlineLevel="1"/>
    <row r="47" spans="1:32" hidden="1" outlineLevel="1"/>
    <row r="48" spans="1:32" ht="14" collapsed="1" thickBot="1">
      <c r="A48" s="155" t="s">
        <v>154</v>
      </c>
      <c r="B48" s="156"/>
      <c r="C48" s="157">
        <f>SUM(C49:C52)</f>
        <v>124.5</v>
      </c>
      <c r="D48" s="157">
        <f t="shared" ref="D48:AF48" si="10">SUM(D49:D52)</f>
        <v>129</v>
      </c>
      <c r="E48" s="157">
        <f t="shared" si="10"/>
        <v>133.5</v>
      </c>
      <c r="F48" s="157">
        <f t="shared" si="10"/>
        <v>138</v>
      </c>
      <c r="G48" s="157">
        <f t="shared" si="10"/>
        <v>142.5</v>
      </c>
      <c r="H48" s="157">
        <f t="shared" si="10"/>
        <v>147</v>
      </c>
      <c r="I48" s="157">
        <f t="shared" si="10"/>
        <v>151.5</v>
      </c>
      <c r="J48" s="157">
        <f t="shared" si="10"/>
        <v>156</v>
      </c>
      <c r="K48" s="157">
        <f t="shared" si="10"/>
        <v>160.5</v>
      </c>
      <c r="L48" s="157">
        <f t="shared" si="10"/>
        <v>165</v>
      </c>
      <c r="M48" s="157">
        <f t="shared" si="10"/>
        <v>169.5</v>
      </c>
      <c r="N48" s="157">
        <f t="shared" si="10"/>
        <v>174</v>
      </c>
      <c r="O48" s="157">
        <f t="shared" si="10"/>
        <v>178.5</v>
      </c>
      <c r="P48" s="157">
        <f t="shared" si="10"/>
        <v>183</v>
      </c>
      <c r="Q48" s="157">
        <f t="shared" si="10"/>
        <v>187.5</v>
      </c>
      <c r="R48" s="157">
        <f t="shared" si="10"/>
        <v>192</v>
      </c>
      <c r="S48" s="157">
        <f t="shared" si="10"/>
        <v>196.5</v>
      </c>
      <c r="T48" s="157">
        <f t="shared" si="10"/>
        <v>201</v>
      </c>
      <c r="U48" s="157">
        <f t="shared" si="10"/>
        <v>205.5</v>
      </c>
      <c r="V48" s="157">
        <f t="shared" si="10"/>
        <v>210</v>
      </c>
      <c r="W48" s="157">
        <f t="shared" si="10"/>
        <v>85.5</v>
      </c>
      <c r="X48" s="157">
        <f t="shared" si="10"/>
        <v>81</v>
      </c>
      <c r="Y48" s="157">
        <f t="shared" si="10"/>
        <v>76.5</v>
      </c>
      <c r="Z48" s="157">
        <f t="shared" si="10"/>
        <v>72</v>
      </c>
      <c r="AA48" s="157">
        <f t="shared" si="10"/>
        <v>67.5</v>
      </c>
      <c r="AB48" s="157">
        <f t="shared" si="10"/>
        <v>63</v>
      </c>
      <c r="AC48" s="157">
        <f t="shared" si="10"/>
        <v>58.5</v>
      </c>
      <c r="AD48" s="157">
        <f t="shared" si="10"/>
        <v>54</v>
      </c>
      <c r="AE48" s="157">
        <f t="shared" si="10"/>
        <v>49.5</v>
      </c>
      <c r="AF48" s="158">
        <f t="shared" si="10"/>
        <v>45</v>
      </c>
    </row>
    <row r="49" spans="1:42" ht="14" thickBot="1">
      <c r="A49" s="159" t="s">
        <v>135</v>
      </c>
      <c r="B49" s="145">
        <f>E12</f>
        <v>40</v>
      </c>
      <c r="C49" s="160">
        <f t="shared" ref="C49:AF49" si="11">$B$49*SUM(C24:C25)</f>
        <v>120</v>
      </c>
      <c r="D49" s="160">
        <f t="shared" si="11"/>
        <v>120</v>
      </c>
      <c r="E49" s="160">
        <f t="shared" si="11"/>
        <v>120</v>
      </c>
      <c r="F49" s="160">
        <f t="shared" si="11"/>
        <v>120</v>
      </c>
      <c r="G49" s="160">
        <f t="shared" si="11"/>
        <v>120</v>
      </c>
      <c r="H49" s="160">
        <f t="shared" si="11"/>
        <v>120</v>
      </c>
      <c r="I49" s="160">
        <f t="shared" si="11"/>
        <v>120</v>
      </c>
      <c r="J49" s="160">
        <f t="shared" si="11"/>
        <v>120</v>
      </c>
      <c r="K49" s="160">
        <f t="shared" si="11"/>
        <v>120</v>
      </c>
      <c r="L49" s="160">
        <f t="shared" si="11"/>
        <v>120</v>
      </c>
      <c r="M49" s="160">
        <f t="shared" si="11"/>
        <v>120</v>
      </c>
      <c r="N49" s="160">
        <f t="shared" si="11"/>
        <v>120</v>
      </c>
      <c r="O49" s="160">
        <f t="shared" si="11"/>
        <v>120</v>
      </c>
      <c r="P49" s="160">
        <f t="shared" si="11"/>
        <v>120</v>
      </c>
      <c r="Q49" s="160">
        <f t="shared" si="11"/>
        <v>120</v>
      </c>
      <c r="R49" s="160">
        <f t="shared" si="11"/>
        <v>120</v>
      </c>
      <c r="S49" s="160">
        <f t="shared" si="11"/>
        <v>120</v>
      </c>
      <c r="T49" s="160">
        <f t="shared" si="11"/>
        <v>120</v>
      </c>
      <c r="U49" s="160">
        <f t="shared" si="11"/>
        <v>120</v>
      </c>
      <c r="V49" s="160">
        <f t="shared" si="11"/>
        <v>120</v>
      </c>
      <c r="W49" s="160">
        <f t="shared" si="11"/>
        <v>0</v>
      </c>
      <c r="X49" s="160">
        <f t="shared" si="11"/>
        <v>0</v>
      </c>
      <c r="Y49" s="160">
        <f t="shared" si="11"/>
        <v>0</v>
      </c>
      <c r="Z49" s="160">
        <f t="shared" si="11"/>
        <v>0</v>
      </c>
      <c r="AA49" s="160">
        <f t="shared" si="11"/>
        <v>0</v>
      </c>
      <c r="AB49" s="160">
        <f t="shared" si="11"/>
        <v>0</v>
      </c>
      <c r="AC49" s="160">
        <f t="shared" si="11"/>
        <v>0</v>
      </c>
      <c r="AD49" s="160">
        <f t="shared" si="11"/>
        <v>0</v>
      </c>
      <c r="AE49" s="160">
        <f t="shared" si="11"/>
        <v>0</v>
      </c>
      <c r="AF49" s="161">
        <f t="shared" si="11"/>
        <v>0</v>
      </c>
    </row>
    <row r="50" spans="1:42">
      <c r="A50" s="159" t="s">
        <v>157</v>
      </c>
      <c r="B50" s="162">
        <v>1.5</v>
      </c>
      <c r="C50" s="160">
        <f t="shared" ref="C50:AF50" si="12">$B$50*C39</f>
        <v>4.5</v>
      </c>
      <c r="D50" s="160">
        <f t="shared" si="12"/>
        <v>9</v>
      </c>
      <c r="E50" s="160">
        <f t="shared" si="12"/>
        <v>13.5</v>
      </c>
      <c r="F50" s="160">
        <f t="shared" si="12"/>
        <v>18</v>
      </c>
      <c r="G50" s="160">
        <f t="shared" si="12"/>
        <v>22.5</v>
      </c>
      <c r="H50" s="160">
        <f t="shared" si="12"/>
        <v>27</v>
      </c>
      <c r="I50" s="160">
        <f t="shared" si="12"/>
        <v>31.5</v>
      </c>
      <c r="J50" s="160">
        <f t="shared" si="12"/>
        <v>36</v>
      </c>
      <c r="K50" s="160">
        <f t="shared" si="12"/>
        <v>40.5</v>
      </c>
      <c r="L50" s="160">
        <f t="shared" si="12"/>
        <v>45</v>
      </c>
      <c r="M50" s="160">
        <f t="shared" si="12"/>
        <v>49.5</v>
      </c>
      <c r="N50" s="160">
        <f t="shared" si="12"/>
        <v>54</v>
      </c>
      <c r="O50" s="160">
        <f t="shared" si="12"/>
        <v>58.5</v>
      </c>
      <c r="P50" s="160">
        <f t="shared" si="12"/>
        <v>63</v>
      </c>
      <c r="Q50" s="160">
        <f t="shared" si="12"/>
        <v>67.5</v>
      </c>
      <c r="R50" s="160">
        <f t="shared" si="12"/>
        <v>72</v>
      </c>
      <c r="S50" s="160">
        <f t="shared" si="12"/>
        <v>76.5</v>
      </c>
      <c r="T50" s="160">
        <f t="shared" si="12"/>
        <v>81</v>
      </c>
      <c r="U50" s="160">
        <f t="shared" si="12"/>
        <v>85.5</v>
      </c>
      <c r="V50" s="160">
        <f t="shared" si="12"/>
        <v>90</v>
      </c>
      <c r="W50" s="160">
        <f t="shared" si="12"/>
        <v>85.5</v>
      </c>
      <c r="X50" s="160">
        <f t="shared" si="12"/>
        <v>81</v>
      </c>
      <c r="Y50" s="160">
        <f t="shared" si="12"/>
        <v>76.5</v>
      </c>
      <c r="Z50" s="160">
        <f t="shared" si="12"/>
        <v>72</v>
      </c>
      <c r="AA50" s="160">
        <f t="shared" si="12"/>
        <v>67.5</v>
      </c>
      <c r="AB50" s="160">
        <f t="shared" si="12"/>
        <v>63</v>
      </c>
      <c r="AC50" s="160">
        <f t="shared" si="12"/>
        <v>58.5</v>
      </c>
      <c r="AD50" s="160">
        <f t="shared" si="12"/>
        <v>54</v>
      </c>
      <c r="AE50" s="160">
        <f t="shared" si="12"/>
        <v>49.5</v>
      </c>
      <c r="AF50" s="161">
        <f t="shared" si="12"/>
        <v>45</v>
      </c>
    </row>
    <row r="51" spans="1:42">
      <c r="A51" s="159"/>
      <c r="B51" s="163"/>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1"/>
    </row>
    <row r="52" spans="1:42">
      <c r="A52" s="159" t="s">
        <v>1</v>
      </c>
      <c r="B52" s="19">
        <v>0</v>
      </c>
      <c r="C52" s="89">
        <f>$B$52</f>
        <v>0</v>
      </c>
      <c r="D52" s="89">
        <f t="shared" ref="D52:AF52" si="13">$B$52</f>
        <v>0</v>
      </c>
      <c r="E52" s="89">
        <f t="shared" si="13"/>
        <v>0</v>
      </c>
      <c r="F52" s="89">
        <f t="shared" si="13"/>
        <v>0</v>
      </c>
      <c r="G52" s="89">
        <f t="shared" si="13"/>
        <v>0</v>
      </c>
      <c r="H52" s="89">
        <f t="shared" si="13"/>
        <v>0</v>
      </c>
      <c r="I52" s="89">
        <f t="shared" si="13"/>
        <v>0</v>
      </c>
      <c r="J52" s="89">
        <f t="shared" si="13"/>
        <v>0</v>
      </c>
      <c r="K52" s="89">
        <f t="shared" si="13"/>
        <v>0</v>
      </c>
      <c r="L52" s="89">
        <f t="shared" si="13"/>
        <v>0</v>
      </c>
      <c r="M52" s="89">
        <f t="shared" si="13"/>
        <v>0</v>
      </c>
      <c r="N52" s="89">
        <f t="shared" si="13"/>
        <v>0</v>
      </c>
      <c r="O52" s="89">
        <f t="shared" si="13"/>
        <v>0</v>
      </c>
      <c r="P52" s="89">
        <f t="shared" si="13"/>
        <v>0</v>
      </c>
      <c r="Q52" s="89">
        <f t="shared" si="13"/>
        <v>0</v>
      </c>
      <c r="R52" s="89">
        <f t="shared" si="13"/>
        <v>0</v>
      </c>
      <c r="S52" s="89">
        <f t="shared" si="13"/>
        <v>0</v>
      </c>
      <c r="T52" s="89">
        <f t="shared" si="13"/>
        <v>0</v>
      </c>
      <c r="U52" s="89">
        <f t="shared" si="13"/>
        <v>0</v>
      </c>
      <c r="V52" s="89">
        <f t="shared" si="13"/>
        <v>0</v>
      </c>
      <c r="W52" s="89">
        <f t="shared" si="13"/>
        <v>0</v>
      </c>
      <c r="X52" s="89">
        <f t="shared" si="13"/>
        <v>0</v>
      </c>
      <c r="Y52" s="89">
        <f t="shared" si="13"/>
        <v>0</v>
      </c>
      <c r="Z52" s="89">
        <f t="shared" si="13"/>
        <v>0</v>
      </c>
      <c r="AA52" s="89">
        <f t="shared" si="13"/>
        <v>0</v>
      </c>
      <c r="AB52" s="89">
        <f t="shared" si="13"/>
        <v>0</v>
      </c>
      <c r="AC52" s="89">
        <f t="shared" si="13"/>
        <v>0</v>
      </c>
      <c r="AD52" s="89">
        <f t="shared" si="13"/>
        <v>0</v>
      </c>
      <c r="AE52" s="89">
        <f t="shared" si="13"/>
        <v>0</v>
      </c>
      <c r="AF52" s="164">
        <f t="shared" si="13"/>
        <v>0</v>
      </c>
    </row>
    <row r="53" spans="1:42">
      <c r="A53" s="159" t="s">
        <v>168</v>
      </c>
      <c r="C53" s="89">
        <f t="shared" ref="C53:AF53" si="14">$E$15</f>
        <v>157.5</v>
      </c>
      <c r="D53" s="89">
        <f t="shared" si="14"/>
        <v>157.5</v>
      </c>
      <c r="E53" s="89">
        <f t="shared" si="14"/>
        <v>157.5</v>
      </c>
      <c r="F53" s="89">
        <f t="shared" si="14"/>
        <v>157.5</v>
      </c>
      <c r="G53" s="89">
        <f t="shared" si="14"/>
        <v>157.5</v>
      </c>
      <c r="H53" s="89">
        <f t="shared" si="14"/>
        <v>157.5</v>
      </c>
      <c r="I53" s="89">
        <f t="shared" si="14"/>
        <v>157.5</v>
      </c>
      <c r="J53" s="89">
        <f t="shared" si="14"/>
        <v>157.5</v>
      </c>
      <c r="K53" s="89">
        <f t="shared" si="14"/>
        <v>157.5</v>
      </c>
      <c r="L53" s="89">
        <f t="shared" si="14"/>
        <v>157.5</v>
      </c>
      <c r="M53" s="89">
        <f t="shared" si="14"/>
        <v>157.5</v>
      </c>
      <c r="N53" s="89">
        <f t="shared" si="14"/>
        <v>157.5</v>
      </c>
      <c r="O53" s="89">
        <f t="shared" si="14"/>
        <v>157.5</v>
      </c>
      <c r="P53" s="89">
        <f t="shared" si="14"/>
        <v>157.5</v>
      </c>
      <c r="Q53" s="89">
        <f t="shared" si="14"/>
        <v>157.5</v>
      </c>
      <c r="R53" s="89">
        <f t="shared" si="14"/>
        <v>157.5</v>
      </c>
      <c r="S53" s="89">
        <f t="shared" si="14"/>
        <v>157.5</v>
      </c>
      <c r="T53" s="89">
        <f t="shared" si="14"/>
        <v>157.5</v>
      </c>
      <c r="U53" s="89">
        <f t="shared" si="14"/>
        <v>157.5</v>
      </c>
      <c r="V53" s="89">
        <f t="shared" si="14"/>
        <v>157.5</v>
      </c>
      <c r="W53" s="89">
        <f t="shared" si="14"/>
        <v>157.5</v>
      </c>
      <c r="X53" s="89">
        <f t="shared" si="14"/>
        <v>157.5</v>
      </c>
      <c r="Y53" s="89">
        <f t="shared" si="14"/>
        <v>157.5</v>
      </c>
      <c r="Z53" s="89">
        <f t="shared" si="14"/>
        <v>157.5</v>
      </c>
      <c r="AA53" s="89">
        <f t="shared" si="14"/>
        <v>157.5</v>
      </c>
      <c r="AB53" s="89">
        <f t="shared" si="14"/>
        <v>157.5</v>
      </c>
      <c r="AC53" s="89">
        <f t="shared" si="14"/>
        <v>157.5</v>
      </c>
      <c r="AD53" s="89">
        <f t="shared" si="14"/>
        <v>157.5</v>
      </c>
      <c r="AE53" s="89">
        <f t="shared" si="14"/>
        <v>157.5</v>
      </c>
      <c r="AF53" s="164">
        <f t="shared" si="14"/>
        <v>157.5</v>
      </c>
    </row>
    <row r="54" spans="1:42">
      <c r="A54" s="159" t="s">
        <v>35</v>
      </c>
      <c r="C54" s="55">
        <f t="shared" ref="C54:AF54" si="15">$B$11*SUM(C24:C25)+$B$12*C40</f>
        <v>435000</v>
      </c>
      <c r="D54" s="55">
        <f t="shared" si="15"/>
        <v>435000</v>
      </c>
      <c r="E54" s="55">
        <f t="shared" si="15"/>
        <v>435000</v>
      </c>
      <c r="F54" s="55">
        <f t="shared" si="15"/>
        <v>435000</v>
      </c>
      <c r="G54" s="55">
        <f t="shared" si="15"/>
        <v>435000</v>
      </c>
      <c r="H54" s="55">
        <f t="shared" si="15"/>
        <v>435000</v>
      </c>
      <c r="I54" s="55">
        <f t="shared" si="15"/>
        <v>435000</v>
      </c>
      <c r="J54" s="55">
        <f t="shared" si="15"/>
        <v>435000</v>
      </c>
      <c r="K54" s="55">
        <f t="shared" si="15"/>
        <v>435000</v>
      </c>
      <c r="L54" s="55">
        <f t="shared" si="15"/>
        <v>435000</v>
      </c>
      <c r="M54" s="55">
        <f t="shared" si="15"/>
        <v>435000</v>
      </c>
      <c r="N54" s="55">
        <f t="shared" si="15"/>
        <v>435000</v>
      </c>
      <c r="O54" s="55">
        <f t="shared" si="15"/>
        <v>435000</v>
      </c>
      <c r="P54" s="55">
        <f t="shared" si="15"/>
        <v>435000</v>
      </c>
      <c r="Q54" s="55">
        <f t="shared" si="15"/>
        <v>435000</v>
      </c>
      <c r="R54" s="55">
        <f t="shared" si="15"/>
        <v>435000</v>
      </c>
      <c r="S54" s="55">
        <f t="shared" si="15"/>
        <v>435000</v>
      </c>
      <c r="T54" s="55">
        <f t="shared" si="15"/>
        <v>435000</v>
      </c>
      <c r="U54" s="55">
        <f t="shared" si="15"/>
        <v>435000</v>
      </c>
      <c r="V54" s="55">
        <f t="shared" si="15"/>
        <v>435000</v>
      </c>
      <c r="W54" s="55">
        <f t="shared" si="15"/>
        <v>0</v>
      </c>
      <c r="X54" s="55">
        <f t="shared" si="15"/>
        <v>0</v>
      </c>
      <c r="Y54" s="55">
        <f t="shared" si="15"/>
        <v>0</v>
      </c>
      <c r="Z54" s="55">
        <f t="shared" si="15"/>
        <v>0</v>
      </c>
      <c r="AA54" s="55">
        <f t="shared" si="15"/>
        <v>0</v>
      </c>
      <c r="AB54" s="55">
        <f t="shared" si="15"/>
        <v>0</v>
      </c>
      <c r="AC54" s="55">
        <f t="shared" si="15"/>
        <v>0</v>
      </c>
      <c r="AD54" s="55">
        <f t="shared" si="15"/>
        <v>0</v>
      </c>
      <c r="AE54" s="55">
        <f t="shared" si="15"/>
        <v>0</v>
      </c>
      <c r="AF54" s="165">
        <f t="shared" si="15"/>
        <v>0</v>
      </c>
    </row>
    <row r="55" spans="1:42">
      <c r="A55" s="159" t="s">
        <v>19</v>
      </c>
      <c r="C55" s="55">
        <f t="shared" ref="C55:AF55" si="16">C54*$B$15</f>
        <v>391500</v>
      </c>
      <c r="D55" s="55">
        <f t="shared" si="16"/>
        <v>391500</v>
      </c>
      <c r="E55" s="55">
        <f t="shared" si="16"/>
        <v>391500</v>
      </c>
      <c r="F55" s="55">
        <f t="shared" si="16"/>
        <v>391500</v>
      </c>
      <c r="G55" s="55">
        <f t="shared" si="16"/>
        <v>391500</v>
      </c>
      <c r="H55" s="55">
        <f t="shared" si="16"/>
        <v>391500</v>
      </c>
      <c r="I55" s="55">
        <f t="shared" si="16"/>
        <v>391500</v>
      </c>
      <c r="J55" s="55">
        <f t="shared" si="16"/>
        <v>391500</v>
      </c>
      <c r="K55" s="55">
        <f t="shared" si="16"/>
        <v>391500</v>
      </c>
      <c r="L55" s="55">
        <f t="shared" si="16"/>
        <v>391500</v>
      </c>
      <c r="M55" s="55">
        <f t="shared" si="16"/>
        <v>391500</v>
      </c>
      <c r="N55" s="55">
        <f t="shared" si="16"/>
        <v>391500</v>
      </c>
      <c r="O55" s="55">
        <f t="shared" si="16"/>
        <v>391500</v>
      </c>
      <c r="P55" s="55">
        <f t="shared" si="16"/>
        <v>391500</v>
      </c>
      <c r="Q55" s="55">
        <f t="shared" si="16"/>
        <v>391500</v>
      </c>
      <c r="R55" s="55">
        <f t="shared" si="16"/>
        <v>391500</v>
      </c>
      <c r="S55" s="55">
        <f t="shared" si="16"/>
        <v>391500</v>
      </c>
      <c r="T55" s="55">
        <f t="shared" si="16"/>
        <v>391500</v>
      </c>
      <c r="U55" s="55">
        <f t="shared" si="16"/>
        <v>391500</v>
      </c>
      <c r="V55" s="55">
        <f t="shared" si="16"/>
        <v>391500</v>
      </c>
      <c r="W55" s="55">
        <f t="shared" si="16"/>
        <v>0</v>
      </c>
      <c r="X55" s="55">
        <f t="shared" si="16"/>
        <v>0</v>
      </c>
      <c r="Y55" s="55">
        <f t="shared" si="16"/>
        <v>0</v>
      </c>
      <c r="Z55" s="55">
        <f t="shared" si="16"/>
        <v>0</v>
      </c>
      <c r="AA55" s="55">
        <f t="shared" si="16"/>
        <v>0</v>
      </c>
      <c r="AB55" s="55">
        <f t="shared" si="16"/>
        <v>0</v>
      </c>
      <c r="AC55" s="55">
        <f t="shared" si="16"/>
        <v>0</v>
      </c>
      <c r="AD55" s="55">
        <f t="shared" si="16"/>
        <v>0</v>
      </c>
      <c r="AE55" s="55">
        <f t="shared" si="16"/>
        <v>0</v>
      </c>
      <c r="AF55" s="165">
        <f t="shared" si="16"/>
        <v>0</v>
      </c>
    </row>
    <row r="56" spans="1:42">
      <c r="A56" s="166" t="s">
        <v>108</v>
      </c>
      <c r="B56" s="167"/>
      <c r="C56" s="168">
        <f>C54*$B$16</f>
        <v>43500</v>
      </c>
      <c r="D56" s="168">
        <f t="shared" ref="D56:AF56" si="17">D54*$B$16</f>
        <v>43500</v>
      </c>
      <c r="E56" s="168">
        <f t="shared" si="17"/>
        <v>43500</v>
      </c>
      <c r="F56" s="168">
        <f t="shared" si="17"/>
        <v>43500</v>
      </c>
      <c r="G56" s="168">
        <f t="shared" si="17"/>
        <v>43500</v>
      </c>
      <c r="H56" s="168">
        <f t="shared" si="17"/>
        <v>43500</v>
      </c>
      <c r="I56" s="168">
        <f t="shared" si="17"/>
        <v>43500</v>
      </c>
      <c r="J56" s="168">
        <f t="shared" si="17"/>
        <v>43500</v>
      </c>
      <c r="K56" s="168">
        <f t="shared" si="17"/>
        <v>43500</v>
      </c>
      <c r="L56" s="168">
        <f t="shared" si="17"/>
        <v>43500</v>
      </c>
      <c r="M56" s="168">
        <f t="shared" si="17"/>
        <v>43500</v>
      </c>
      <c r="N56" s="168">
        <f t="shared" si="17"/>
        <v>43500</v>
      </c>
      <c r="O56" s="168">
        <f t="shared" si="17"/>
        <v>43500</v>
      </c>
      <c r="P56" s="168">
        <f t="shared" si="17"/>
        <v>43500</v>
      </c>
      <c r="Q56" s="168">
        <f t="shared" si="17"/>
        <v>43500</v>
      </c>
      <c r="R56" s="168">
        <f t="shared" si="17"/>
        <v>43500</v>
      </c>
      <c r="S56" s="168">
        <f t="shared" si="17"/>
        <v>43500</v>
      </c>
      <c r="T56" s="168">
        <f t="shared" si="17"/>
        <v>43500</v>
      </c>
      <c r="U56" s="168">
        <f t="shared" si="17"/>
        <v>43500</v>
      </c>
      <c r="V56" s="168">
        <f t="shared" si="17"/>
        <v>43500</v>
      </c>
      <c r="W56" s="168">
        <f t="shared" si="17"/>
        <v>0</v>
      </c>
      <c r="X56" s="168">
        <f t="shared" si="17"/>
        <v>0</v>
      </c>
      <c r="Y56" s="168">
        <f t="shared" si="17"/>
        <v>0</v>
      </c>
      <c r="Z56" s="168">
        <f t="shared" si="17"/>
        <v>0</v>
      </c>
      <c r="AA56" s="168">
        <f t="shared" si="17"/>
        <v>0</v>
      </c>
      <c r="AB56" s="168">
        <f t="shared" si="17"/>
        <v>0</v>
      </c>
      <c r="AC56" s="168">
        <f t="shared" si="17"/>
        <v>0</v>
      </c>
      <c r="AD56" s="168">
        <f t="shared" si="17"/>
        <v>0</v>
      </c>
      <c r="AE56" s="168">
        <f t="shared" si="17"/>
        <v>0</v>
      </c>
      <c r="AF56" s="168">
        <f t="shared" si="17"/>
        <v>0</v>
      </c>
    </row>
    <row r="57" spans="1:42">
      <c r="C57" s="50"/>
    </row>
    <row r="58" spans="1:42" ht="24" customHeight="1">
      <c r="A58" s="170" t="s">
        <v>4</v>
      </c>
      <c r="B58" s="171">
        <v>0</v>
      </c>
      <c r="C58" s="171">
        <v>1</v>
      </c>
      <c r="D58" s="171">
        <v>2</v>
      </c>
      <c r="E58" s="171">
        <v>3</v>
      </c>
      <c r="F58" s="171">
        <v>4</v>
      </c>
      <c r="G58" s="171">
        <v>5</v>
      </c>
      <c r="H58" s="171">
        <v>6</v>
      </c>
      <c r="I58" s="171">
        <v>7</v>
      </c>
      <c r="J58" s="171">
        <v>8</v>
      </c>
      <c r="K58" s="171">
        <v>9</v>
      </c>
      <c r="L58" s="171">
        <v>10</v>
      </c>
      <c r="M58" s="171">
        <v>11</v>
      </c>
      <c r="N58" s="171">
        <v>12</v>
      </c>
      <c r="O58" s="171">
        <v>13</v>
      </c>
      <c r="P58" s="171">
        <v>14</v>
      </c>
      <c r="Q58" s="171">
        <v>15</v>
      </c>
      <c r="R58" s="171">
        <v>16</v>
      </c>
      <c r="S58" s="171">
        <v>17</v>
      </c>
      <c r="T58" s="171">
        <v>18</v>
      </c>
      <c r="U58" s="171">
        <v>19</v>
      </c>
      <c r="V58" s="171">
        <v>20</v>
      </c>
      <c r="W58" s="171">
        <v>21</v>
      </c>
      <c r="X58" s="171">
        <v>22</v>
      </c>
      <c r="Y58" s="171">
        <v>23</v>
      </c>
      <c r="Z58" s="171">
        <v>24</v>
      </c>
      <c r="AA58" s="171">
        <v>25</v>
      </c>
      <c r="AB58" s="171">
        <v>26</v>
      </c>
      <c r="AC58" s="171">
        <v>27</v>
      </c>
      <c r="AD58" s="171">
        <v>28</v>
      </c>
      <c r="AE58" s="171">
        <v>29</v>
      </c>
      <c r="AF58" s="172">
        <v>30</v>
      </c>
    </row>
    <row r="59" spans="1:42" s="30" customFormat="1">
      <c r="A59" s="173"/>
      <c r="B59" s="30">
        <v>2026</v>
      </c>
      <c r="C59" s="30">
        <f>$B$59+C58</f>
        <v>2027</v>
      </c>
      <c r="D59" s="30">
        <f t="shared" ref="D59:AF59" si="18">$B$59+D58</f>
        <v>2028</v>
      </c>
      <c r="E59" s="30">
        <f t="shared" si="18"/>
        <v>2029</v>
      </c>
      <c r="F59" s="30">
        <f t="shared" si="18"/>
        <v>2030</v>
      </c>
      <c r="G59" s="30">
        <f t="shared" si="18"/>
        <v>2031</v>
      </c>
      <c r="H59" s="30">
        <f t="shared" si="18"/>
        <v>2032</v>
      </c>
      <c r="I59" s="30">
        <f t="shared" si="18"/>
        <v>2033</v>
      </c>
      <c r="J59" s="30">
        <f t="shared" si="18"/>
        <v>2034</v>
      </c>
      <c r="K59" s="30">
        <f t="shared" si="18"/>
        <v>2035</v>
      </c>
      <c r="L59" s="30">
        <f t="shared" si="18"/>
        <v>2036</v>
      </c>
      <c r="M59" s="30">
        <f t="shared" si="18"/>
        <v>2037</v>
      </c>
      <c r="N59" s="30">
        <f t="shared" si="18"/>
        <v>2038</v>
      </c>
      <c r="O59" s="30">
        <f t="shared" si="18"/>
        <v>2039</v>
      </c>
      <c r="P59" s="30">
        <f t="shared" si="18"/>
        <v>2040</v>
      </c>
      <c r="Q59" s="30">
        <f t="shared" si="18"/>
        <v>2041</v>
      </c>
      <c r="R59" s="30">
        <f t="shared" si="18"/>
        <v>2042</v>
      </c>
      <c r="S59" s="30">
        <f t="shared" si="18"/>
        <v>2043</v>
      </c>
      <c r="T59" s="30">
        <f t="shared" si="18"/>
        <v>2044</v>
      </c>
      <c r="U59" s="30">
        <f t="shared" si="18"/>
        <v>2045</v>
      </c>
      <c r="V59" s="30">
        <f t="shared" si="18"/>
        <v>2046</v>
      </c>
      <c r="W59" s="30">
        <f t="shared" si="18"/>
        <v>2047</v>
      </c>
      <c r="X59" s="30">
        <f t="shared" si="18"/>
        <v>2048</v>
      </c>
      <c r="Y59" s="30">
        <f t="shared" si="18"/>
        <v>2049</v>
      </c>
      <c r="Z59" s="30">
        <f t="shared" si="18"/>
        <v>2050</v>
      </c>
      <c r="AA59" s="30">
        <f t="shared" si="18"/>
        <v>2051</v>
      </c>
      <c r="AB59" s="30">
        <f t="shared" si="18"/>
        <v>2052</v>
      </c>
      <c r="AC59" s="30">
        <f t="shared" si="18"/>
        <v>2053</v>
      </c>
      <c r="AD59" s="30">
        <f t="shared" si="18"/>
        <v>2054</v>
      </c>
      <c r="AE59" s="30">
        <f t="shared" si="18"/>
        <v>2055</v>
      </c>
      <c r="AF59" s="174">
        <f t="shared" si="18"/>
        <v>2056</v>
      </c>
    </row>
    <row r="60" spans="1:42">
      <c r="A60" s="175" t="s">
        <v>5</v>
      </c>
      <c r="B60" s="4"/>
      <c r="AF60" s="176"/>
    </row>
    <row r="61" spans="1:42" s="6" customFormat="1">
      <c r="A61" s="177" t="s">
        <v>111</v>
      </c>
      <c r="B61" s="21"/>
      <c r="C61" s="49">
        <f>C44</f>
        <v>49500</v>
      </c>
      <c r="D61" s="49">
        <f t="shared" ref="D61:AF61" si="19">D44</f>
        <v>99000</v>
      </c>
      <c r="E61" s="49">
        <f t="shared" si="19"/>
        <v>148500</v>
      </c>
      <c r="F61" s="49">
        <f t="shared" si="19"/>
        <v>198000</v>
      </c>
      <c r="G61" s="49">
        <f t="shared" si="19"/>
        <v>247500</v>
      </c>
      <c r="H61" s="49">
        <f t="shared" si="19"/>
        <v>297000</v>
      </c>
      <c r="I61" s="49">
        <f t="shared" si="19"/>
        <v>346500</v>
      </c>
      <c r="J61" s="49">
        <f t="shared" si="19"/>
        <v>396000</v>
      </c>
      <c r="K61" s="49">
        <f t="shared" si="19"/>
        <v>445500</v>
      </c>
      <c r="L61" s="49">
        <f t="shared" si="19"/>
        <v>495000</v>
      </c>
      <c r="M61" s="49">
        <f t="shared" si="19"/>
        <v>544500</v>
      </c>
      <c r="N61" s="49">
        <f t="shared" si="19"/>
        <v>594000</v>
      </c>
      <c r="O61" s="49">
        <f t="shared" si="19"/>
        <v>643500</v>
      </c>
      <c r="P61" s="49">
        <f t="shared" si="19"/>
        <v>693000</v>
      </c>
      <c r="Q61" s="49">
        <f t="shared" si="19"/>
        <v>742500</v>
      </c>
      <c r="R61" s="49">
        <f t="shared" si="19"/>
        <v>792000</v>
      </c>
      <c r="S61" s="49">
        <f t="shared" si="19"/>
        <v>841500</v>
      </c>
      <c r="T61" s="49">
        <f t="shared" si="19"/>
        <v>891000</v>
      </c>
      <c r="U61" s="49">
        <f t="shared" si="19"/>
        <v>940500</v>
      </c>
      <c r="V61" s="49">
        <f t="shared" si="19"/>
        <v>990000</v>
      </c>
      <c r="W61" s="49">
        <f t="shared" si="19"/>
        <v>940500</v>
      </c>
      <c r="X61" s="49">
        <f t="shared" si="19"/>
        <v>891000</v>
      </c>
      <c r="Y61" s="49">
        <f t="shared" si="19"/>
        <v>841500</v>
      </c>
      <c r="Z61" s="49">
        <f t="shared" si="19"/>
        <v>792000</v>
      </c>
      <c r="AA61" s="49">
        <f t="shared" si="19"/>
        <v>742500</v>
      </c>
      <c r="AB61" s="49">
        <f t="shared" si="19"/>
        <v>693000</v>
      </c>
      <c r="AC61" s="49">
        <f t="shared" si="19"/>
        <v>643500</v>
      </c>
      <c r="AD61" s="49">
        <f t="shared" si="19"/>
        <v>594000</v>
      </c>
      <c r="AE61" s="49">
        <f t="shared" si="19"/>
        <v>544500</v>
      </c>
      <c r="AF61" s="49">
        <f t="shared" si="19"/>
        <v>495000</v>
      </c>
      <c r="AH61" s="3"/>
      <c r="AI61" s="4"/>
      <c r="AJ61" s="4"/>
      <c r="AK61" s="3"/>
      <c r="AL61" s="3"/>
      <c r="AM61" s="3"/>
      <c r="AN61" s="3"/>
      <c r="AO61" s="3"/>
      <c r="AP61" s="3"/>
    </row>
    <row r="62" spans="1:42" s="6" customFormat="1">
      <c r="A62" s="177" t="s">
        <v>135</v>
      </c>
      <c r="B62" s="21"/>
      <c r="C62" s="49">
        <f t="shared" ref="C62:AF62" si="20">$B$13*C54</f>
        <v>34800</v>
      </c>
      <c r="D62" s="49">
        <f t="shared" si="20"/>
        <v>34800</v>
      </c>
      <c r="E62" s="49">
        <f t="shared" si="20"/>
        <v>34800</v>
      </c>
      <c r="F62" s="49">
        <f t="shared" si="20"/>
        <v>34800</v>
      </c>
      <c r="G62" s="49">
        <f t="shared" si="20"/>
        <v>34800</v>
      </c>
      <c r="H62" s="49">
        <f t="shared" si="20"/>
        <v>34800</v>
      </c>
      <c r="I62" s="49">
        <f t="shared" si="20"/>
        <v>34800</v>
      </c>
      <c r="J62" s="49">
        <f t="shared" si="20"/>
        <v>34800</v>
      </c>
      <c r="K62" s="49">
        <f t="shared" si="20"/>
        <v>34800</v>
      </c>
      <c r="L62" s="49">
        <f t="shared" si="20"/>
        <v>34800</v>
      </c>
      <c r="M62" s="49">
        <f t="shared" si="20"/>
        <v>34800</v>
      </c>
      <c r="N62" s="49">
        <f t="shared" si="20"/>
        <v>34800</v>
      </c>
      <c r="O62" s="49">
        <f t="shared" si="20"/>
        <v>34800</v>
      </c>
      <c r="P62" s="49">
        <f t="shared" si="20"/>
        <v>34800</v>
      </c>
      <c r="Q62" s="49">
        <f t="shared" si="20"/>
        <v>34800</v>
      </c>
      <c r="R62" s="49">
        <f t="shared" si="20"/>
        <v>34800</v>
      </c>
      <c r="S62" s="49">
        <f t="shared" si="20"/>
        <v>34800</v>
      </c>
      <c r="T62" s="49">
        <f t="shared" si="20"/>
        <v>34800</v>
      </c>
      <c r="U62" s="49">
        <f t="shared" si="20"/>
        <v>34800</v>
      </c>
      <c r="V62" s="49">
        <f t="shared" si="20"/>
        <v>34800</v>
      </c>
      <c r="W62" s="49">
        <f t="shared" si="20"/>
        <v>0</v>
      </c>
      <c r="X62" s="49">
        <f t="shared" si="20"/>
        <v>0</v>
      </c>
      <c r="Y62" s="49">
        <f t="shared" si="20"/>
        <v>0</v>
      </c>
      <c r="Z62" s="49">
        <f t="shared" si="20"/>
        <v>0</v>
      </c>
      <c r="AA62" s="49">
        <f t="shared" si="20"/>
        <v>0</v>
      </c>
      <c r="AB62" s="49">
        <f t="shared" si="20"/>
        <v>0</v>
      </c>
      <c r="AC62" s="49">
        <f t="shared" si="20"/>
        <v>0</v>
      </c>
      <c r="AD62" s="49">
        <f t="shared" si="20"/>
        <v>0</v>
      </c>
      <c r="AE62" s="49">
        <f t="shared" si="20"/>
        <v>0</v>
      </c>
      <c r="AF62" s="178">
        <f t="shared" si="20"/>
        <v>0</v>
      </c>
      <c r="AH62" s="3"/>
      <c r="AI62" s="4"/>
      <c r="AJ62" s="4"/>
      <c r="AK62" s="3"/>
      <c r="AL62" s="3"/>
      <c r="AM62" s="3"/>
      <c r="AN62" s="3"/>
      <c r="AO62" s="3"/>
      <c r="AP62" s="3"/>
    </row>
    <row r="63" spans="1:42" s="6" customFormat="1" ht="12">
      <c r="A63" s="179" t="s">
        <v>6</v>
      </c>
      <c r="B63" s="21"/>
      <c r="C63" s="28">
        <f t="shared" ref="C63:AF63" si="21">SUM(C61:C62)</f>
        <v>84300</v>
      </c>
      <c r="D63" s="28">
        <f t="shared" si="21"/>
        <v>133800</v>
      </c>
      <c r="E63" s="28">
        <f t="shared" si="21"/>
        <v>183300</v>
      </c>
      <c r="F63" s="28">
        <f t="shared" si="21"/>
        <v>232800</v>
      </c>
      <c r="G63" s="28">
        <f t="shared" si="21"/>
        <v>282300</v>
      </c>
      <c r="H63" s="28">
        <f t="shared" si="21"/>
        <v>331800</v>
      </c>
      <c r="I63" s="28">
        <f t="shared" si="21"/>
        <v>381300</v>
      </c>
      <c r="J63" s="28">
        <f t="shared" si="21"/>
        <v>430800</v>
      </c>
      <c r="K63" s="28">
        <f t="shared" si="21"/>
        <v>480300</v>
      </c>
      <c r="L63" s="28">
        <f t="shared" si="21"/>
        <v>529800</v>
      </c>
      <c r="M63" s="28">
        <f t="shared" si="21"/>
        <v>579300</v>
      </c>
      <c r="N63" s="28">
        <f t="shared" si="21"/>
        <v>628800</v>
      </c>
      <c r="O63" s="28">
        <f t="shared" si="21"/>
        <v>678300</v>
      </c>
      <c r="P63" s="28">
        <f t="shared" si="21"/>
        <v>727800</v>
      </c>
      <c r="Q63" s="28">
        <f t="shared" si="21"/>
        <v>777300</v>
      </c>
      <c r="R63" s="28">
        <f t="shared" si="21"/>
        <v>826800</v>
      </c>
      <c r="S63" s="28">
        <f t="shared" si="21"/>
        <v>876300</v>
      </c>
      <c r="T63" s="28">
        <f t="shared" si="21"/>
        <v>925800</v>
      </c>
      <c r="U63" s="28">
        <f t="shared" si="21"/>
        <v>975300</v>
      </c>
      <c r="V63" s="28">
        <f t="shared" si="21"/>
        <v>1024800</v>
      </c>
      <c r="W63" s="28">
        <f t="shared" si="21"/>
        <v>940500</v>
      </c>
      <c r="X63" s="28">
        <f t="shared" si="21"/>
        <v>891000</v>
      </c>
      <c r="Y63" s="28">
        <f t="shared" si="21"/>
        <v>841500</v>
      </c>
      <c r="Z63" s="28">
        <f t="shared" si="21"/>
        <v>792000</v>
      </c>
      <c r="AA63" s="28">
        <f t="shared" si="21"/>
        <v>742500</v>
      </c>
      <c r="AB63" s="28">
        <f t="shared" si="21"/>
        <v>693000</v>
      </c>
      <c r="AC63" s="28">
        <f t="shared" si="21"/>
        <v>643500</v>
      </c>
      <c r="AD63" s="28">
        <f t="shared" si="21"/>
        <v>594000</v>
      </c>
      <c r="AE63" s="28">
        <f t="shared" si="21"/>
        <v>544500</v>
      </c>
      <c r="AF63" s="180">
        <f t="shared" si="21"/>
        <v>495000</v>
      </c>
      <c r="AG63" s="20"/>
      <c r="AK63" s="29"/>
    </row>
    <row r="64" spans="1:42">
      <c r="A64" s="159"/>
      <c r="C64" s="10"/>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10"/>
      <c r="AD64" s="10"/>
      <c r="AE64" s="10"/>
      <c r="AF64" s="181"/>
      <c r="AK64" s="9"/>
    </row>
    <row r="65" spans="1:42">
      <c r="A65" s="159"/>
      <c r="AF65" s="176"/>
    </row>
    <row r="66" spans="1:42">
      <c r="A66" s="175" t="s">
        <v>7</v>
      </c>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182"/>
    </row>
    <row r="67" spans="1:42" s="6" customFormat="1" ht="12">
      <c r="A67" s="179"/>
      <c r="B67" s="21"/>
      <c r="AF67" s="183"/>
    </row>
    <row r="68" spans="1:42" s="21" customFormat="1" ht="12">
      <c r="A68" s="179" t="s">
        <v>125</v>
      </c>
      <c r="C68" s="65">
        <f>SUM(C69:C74)</f>
        <v>74937.5</v>
      </c>
      <c r="D68" s="65">
        <f t="shared" ref="D68:AF68" si="22">SUM(D69:D74)</f>
        <v>83375</v>
      </c>
      <c r="E68" s="65">
        <f t="shared" si="22"/>
        <v>91812.5</v>
      </c>
      <c r="F68" s="65">
        <f t="shared" si="22"/>
        <v>100250</v>
      </c>
      <c r="G68" s="65">
        <f t="shared" si="22"/>
        <v>108687.5</v>
      </c>
      <c r="H68" s="65">
        <f t="shared" si="22"/>
        <v>117125</v>
      </c>
      <c r="I68" s="65">
        <f t="shared" si="22"/>
        <v>125562.5</v>
      </c>
      <c r="J68" s="65">
        <f t="shared" si="22"/>
        <v>134000</v>
      </c>
      <c r="K68" s="65">
        <f t="shared" si="22"/>
        <v>142437.5</v>
      </c>
      <c r="L68" s="65">
        <f t="shared" si="22"/>
        <v>150875</v>
      </c>
      <c r="M68" s="65">
        <f t="shared" si="22"/>
        <v>159312.5</v>
      </c>
      <c r="N68" s="65">
        <f t="shared" si="22"/>
        <v>167750</v>
      </c>
      <c r="O68" s="65">
        <f t="shared" si="22"/>
        <v>176187.5</v>
      </c>
      <c r="P68" s="65">
        <f t="shared" si="22"/>
        <v>184625</v>
      </c>
      <c r="Q68" s="65">
        <f t="shared" si="22"/>
        <v>193062.5</v>
      </c>
      <c r="R68" s="65">
        <f t="shared" si="22"/>
        <v>201500</v>
      </c>
      <c r="S68" s="65">
        <f t="shared" si="22"/>
        <v>209937.5</v>
      </c>
      <c r="T68" s="65">
        <f t="shared" si="22"/>
        <v>218375</v>
      </c>
      <c r="U68" s="65">
        <f t="shared" si="22"/>
        <v>226812.5</v>
      </c>
      <c r="V68" s="65">
        <f t="shared" si="22"/>
        <v>235250</v>
      </c>
      <c r="W68" s="65">
        <f t="shared" si="22"/>
        <v>226812.5</v>
      </c>
      <c r="X68" s="65">
        <f t="shared" si="22"/>
        <v>218375</v>
      </c>
      <c r="Y68" s="65">
        <f t="shared" si="22"/>
        <v>209937.5</v>
      </c>
      <c r="Z68" s="65">
        <f t="shared" si="22"/>
        <v>201500</v>
      </c>
      <c r="AA68" s="65">
        <f t="shared" si="22"/>
        <v>193062.5</v>
      </c>
      <c r="AB68" s="65">
        <f t="shared" si="22"/>
        <v>184625</v>
      </c>
      <c r="AC68" s="65">
        <f t="shared" si="22"/>
        <v>176187.5</v>
      </c>
      <c r="AD68" s="65">
        <f t="shared" si="22"/>
        <v>167750</v>
      </c>
      <c r="AE68" s="65">
        <f t="shared" si="22"/>
        <v>159312.5</v>
      </c>
      <c r="AF68" s="184">
        <f t="shared" si="22"/>
        <v>150875</v>
      </c>
    </row>
    <row r="69" spans="1:42" s="6" customFormat="1">
      <c r="A69" s="177" t="s">
        <v>78</v>
      </c>
      <c r="B69" s="185">
        <v>1500</v>
      </c>
      <c r="C69" s="49">
        <f t="shared" ref="C69:AF69" si="23">$B$69</f>
        <v>1500</v>
      </c>
      <c r="D69" s="49">
        <f t="shared" si="23"/>
        <v>1500</v>
      </c>
      <c r="E69" s="49">
        <f t="shared" si="23"/>
        <v>1500</v>
      </c>
      <c r="F69" s="49">
        <f t="shared" si="23"/>
        <v>1500</v>
      </c>
      <c r="G69" s="49">
        <f t="shared" si="23"/>
        <v>1500</v>
      </c>
      <c r="H69" s="49">
        <f t="shared" si="23"/>
        <v>1500</v>
      </c>
      <c r="I69" s="49">
        <f t="shared" si="23"/>
        <v>1500</v>
      </c>
      <c r="J69" s="49">
        <f t="shared" si="23"/>
        <v>1500</v>
      </c>
      <c r="K69" s="49">
        <f t="shared" si="23"/>
        <v>1500</v>
      </c>
      <c r="L69" s="49">
        <f t="shared" si="23"/>
        <v>1500</v>
      </c>
      <c r="M69" s="49">
        <f t="shared" si="23"/>
        <v>1500</v>
      </c>
      <c r="N69" s="49">
        <f t="shared" si="23"/>
        <v>1500</v>
      </c>
      <c r="O69" s="49">
        <f t="shared" si="23"/>
        <v>1500</v>
      </c>
      <c r="P69" s="49">
        <f t="shared" si="23"/>
        <v>1500</v>
      </c>
      <c r="Q69" s="49">
        <f t="shared" si="23"/>
        <v>1500</v>
      </c>
      <c r="R69" s="49">
        <f t="shared" si="23"/>
        <v>1500</v>
      </c>
      <c r="S69" s="49">
        <f t="shared" si="23"/>
        <v>1500</v>
      </c>
      <c r="T69" s="49">
        <f t="shared" si="23"/>
        <v>1500</v>
      </c>
      <c r="U69" s="49">
        <f t="shared" si="23"/>
        <v>1500</v>
      </c>
      <c r="V69" s="49">
        <f t="shared" si="23"/>
        <v>1500</v>
      </c>
      <c r="W69" s="49">
        <f t="shared" si="23"/>
        <v>1500</v>
      </c>
      <c r="X69" s="49">
        <f t="shared" si="23"/>
        <v>1500</v>
      </c>
      <c r="Y69" s="49">
        <f t="shared" si="23"/>
        <v>1500</v>
      </c>
      <c r="Z69" s="49">
        <f t="shared" si="23"/>
        <v>1500</v>
      </c>
      <c r="AA69" s="49">
        <f t="shared" si="23"/>
        <v>1500</v>
      </c>
      <c r="AB69" s="49">
        <f t="shared" si="23"/>
        <v>1500</v>
      </c>
      <c r="AC69" s="49">
        <f t="shared" si="23"/>
        <v>1500</v>
      </c>
      <c r="AD69" s="49">
        <f t="shared" si="23"/>
        <v>1500</v>
      </c>
      <c r="AE69" s="49">
        <f t="shared" si="23"/>
        <v>1500</v>
      </c>
      <c r="AF69" s="49">
        <f t="shared" si="23"/>
        <v>1500</v>
      </c>
    </row>
    <row r="70" spans="1:42" s="6" customFormat="1">
      <c r="A70" s="177" t="s">
        <v>2</v>
      </c>
      <c r="B70" s="112">
        <v>2.5000000000000001E-3</v>
      </c>
      <c r="C70" s="49">
        <f>$B$70*C54</f>
        <v>1087.5</v>
      </c>
      <c r="D70" s="49">
        <f>$B$70*D54+C70</f>
        <v>2175</v>
      </c>
      <c r="E70" s="49">
        <f t="shared" ref="E70:V70" si="24">$B$70*E54+D70</f>
        <v>3262.5</v>
      </c>
      <c r="F70" s="49">
        <f t="shared" si="24"/>
        <v>4350</v>
      </c>
      <c r="G70" s="49">
        <f t="shared" si="24"/>
        <v>5437.5</v>
      </c>
      <c r="H70" s="49">
        <f t="shared" si="24"/>
        <v>6525</v>
      </c>
      <c r="I70" s="49">
        <f t="shared" si="24"/>
        <v>7612.5</v>
      </c>
      <c r="J70" s="49">
        <f t="shared" si="24"/>
        <v>8700</v>
      </c>
      <c r="K70" s="49">
        <f t="shared" si="24"/>
        <v>9787.5</v>
      </c>
      <c r="L70" s="49">
        <f t="shared" si="24"/>
        <v>10875</v>
      </c>
      <c r="M70" s="49">
        <f t="shared" si="24"/>
        <v>11962.5</v>
      </c>
      <c r="N70" s="49">
        <f t="shared" si="24"/>
        <v>13050</v>
      </c>
      <c r="O70" s="49">
        <f t="shared" si="24"/>
        <v>14137.5</v>
      </c>
      <c r="P70" s="49">
        <f t="shared" si="24"/>
        <v>15225</v>
      </c>
      <c r="Q70" s="49">
        <f t="shared" si="24"/>
        <v>16312.5</v>
      </c>
      <c r="R70" s="49">
        <f t="shared" si="24"/>
        <v>17400</v>
      </c>
      <c r="S70" s="49">
        <f t="shared" si="24"/>
        <v>18487.5</v>
      </c>
      <c r="T70" s="49">
        <f t="shared" si="24"/>
        <v>19575</v>
      </c>
      <c r="U70" s="49">
        <f t="shared" si="24"/>
        <v>20662.5</v>
      </c>
      <c r="V70" s="49">
        <f t="shared" si="24"/>
        <v>21750</v>
      </c>
      <c r="W70" s="49">
        <f>$B$70*W54+V70-$B$70*C54</f>
        <v>20662.5</v>
      </c>
      <c r="X70" s="49">
        <f t="shared" ref="X70:AF70" si="25">$B$70*X54+W70-$B$70*D54</f>
        <v>19575</v>
      </c>
      <c r="Y70" s="49">
        <f t="shared" si="25"/>
        <v>18487.5</v>
      </c>
      <c r="Z70" s="49">
        <f t="shared" si="25"/>
        <v>17400</v>
      </c>
      <c r="AA70" s="49">
        <f t="shared" si="25"/>
        <v>16312.5</v>
      </c>
      <c r="AB70" s="49">
        <f t="shared" si="25"/>
        <v>15225</v>
      </c>
      <c r="AC70" s="49">
        <f t="shared" si="25"/>
        <v>14137.5</v>
      </c>
      <c r="AD70" s="49">
        <f t="shared" si="25"/>
        <v>13050</v>
      </c>
      <c r="AE70" s="49">
        <f t="shared" si="25"/>
        <v>11962.5</v>
      </c>
      <c r="AF70" s="49">
        <f t="shared" si="25"/>
        <v>10875</v>
      </c>
    </row>
    <row r="71" spans="1:42" s="6" customFormat="1">
      <c r="A71" s="177" t="s">
        <v>103</v>
      </c>
      <c r="B71" s="185">
        <v>1000</v>
      </c>
      <c r="C71" s="49">
        <f t="shared" ref="C71:AF71" si="26">$B$71*C39</f>
        <v>3000</v>
      </c>
      <c r="D71" s="49">
        <f t="shared" si="26"/>
        <v>6000</v>
      </c>
      <c r="E71" s="49">
        <f t="shared" si="26"/>
        <v>9000</v>
      </c>
      <c r="F71" s="49">
        <f t="shared" si="26"/>
        <v>12000</v>
      </c>
      <c r="G71" s="49">
        <f t="shared" si="26"/>
        <v>15000</v>
      </c>
      <c r="H71" s="49">
        <f t="shared" si="26"/>
        <v>18000</v>
      </c>
      <c r="I71" s="49">
        <f t="shared" si="26"/>
        <v>21000</v>
      </c>
      <c r="J71" s="49">
        <f t="shared" si="26"/>
        <v>24000</v>
      </c>
      <c r="K71" s="49">
        <f t="shared" si="26"/>
        <v>27000</v>
      </c>
      <c r="L71" s="49">
        <f t="shared" si="26"/>
        <v>30000</v>
      </c>
      <c r="M71" s="49">
        <f t="shared" si="26"/>
        <v>33000</v>
      </c>
      <c r="N71" s="49">
        <f t="shared" si="26"/>
        <v>36000</v>
      </c>
      <c r="O71" s="49">
        <f t="shared" si="26"/>
        <v>39000</v>
      </c>
      <c r="P71" s="49">
        <f t="shared" si="26"/>
        <v>42000</v>
      </c>
      <c r="Q71" s="49">
        <f t="shared" si="26"/>
        <v>45000</v>
      </c>
      <c r="R71" s="49">
        <f t="shared" si="26"/>
        <v>48000</v>
      </c>
      <c r="S71" s="49">
        <f t="shared" si="26"/>
        <v>51000</v>
      </c>
      <c r="T71" s="49">
        <f t="shared" si="26"/>
        <v>54000</v>
      </c>
      <c r="U71" s="49">
        <f t="shared" si="26"/>
        <v>57000</v>
      </c>
      <c r="V71" s="49">
        <f t="shared" si="26"/>
        <v>60000</v>
      </c>
      <c r="W71" s="49">
        <f t="shared" si="26"/>
        <v>57000</v>
      </c>
      <c r="X71" s="49">
        <f t="shared" si="26"/>
        <v>54000</v>
      </c>
      <c r="Y71" s="49">
        <f t="shared" si="26"/>
        <v>51000</v>
      </c>
      <c r="Z71" s="49">
        <f t="shared" si="26"/>
        <v>48000</v>
      </c>
      <c r="AA71" s="49">
        <f t="shared" si="26"/>
        <v>45000</v>
      </c>
      <c r="AB71" s="49">
        <f t="shared" si="26"/>
        <v>42000</v>
      </c>
      <c r="AC71" s="49">
        <f t="shared" si="26"/>
        <v>39000</v>
      </c>
      <c r="AD71" s="49">
        <f t="shared" si="26"/>
        <v>36000</v>
      </c>
      <c r="AE71" s="49">
        <f t="shared" si="26"/>
        <v>33000</v>
      </c>
      <c r="AF71" s="178">
        <f t="shared" si="26"/>
        <v>30000</v>
      </c>
    </row>
    <row r="72" spans="1:42" s="6" customFormat="1">
      <c r="A72" s="177" t="s">
        <v>81</v>
      </c>
      <c r="B72" s="185">
        <f>55000</f>
        <v>55000</v>
      </c>
      <c r="C72" s="49">
        <f t="shared" ref="C72:AF72" si="27">$B$72</f>
        <v>55000</v>
      </c>
      <c r="D72" s="49">
        <f t="shared" si="27"/>
        <v>55000</v>
      </c>
      <c r="E72" s="49">
        <f t="shared" si="27"/>
        <v>55000</v>
      </c>
      <c r="F72" s="49">
        <f t="shared" si="27"/>
        <v>55000</v>
      </c>
      <c r="G72" s="49">
        <f t="shared" si="27"/>
        <v>55000</v>
      </c>
      <c r="H72" s="49">
        <f t="shared" si="27"/>
        <v>55000</v>
      </c>
      <c r="I72" s="49">
        <f t="shared" si="27"/>
        <v>55000</v>
      </c>
      <c r="J72" s="49">
        <f t="shared" si="27"/>
        <v>55000</v>
      </c>
      <c r="K72" s="49">
        <f t="shared" si="27"/>
        <v>55000</v>
      </c>
      <c r="L72" s="49">
        <f t="shared" si="27"/>
        <v>55000</v>
      </c>
      <c r="M72" s="49">
        <f t="shared" si="27"/>
        <v>55000</v>
      </c>
      <c r="N72" s="49">
        <f t="shared" si="27"/>
        <v>55000</v>
      </c>
      <c r="O72" s="49">
        <f t="shared" si="27"/>
        <v>55000</v>
      </c>
      <c r="P72" s="49">
        <f t="shared" si="27"/>
        <v>55000</v>
      </c>
      <c r="Q72" s="49">
        <f t="shared" si="27"/>
        <v>55000</v>
      </c>
      <c r="R72" s="49">
        <f t="shared" si="27"/>
        <v>55000</v>
      </c>
      <c r="S72" s="49">
        <f t="shared" si="27"/>
        <v>55000</v>
      </c>
      <c r="T72" s="49">
        <f t="shared" si="27"/>
        <v>55000</v>
      </c>
      <c r="U72" s="49">
        <f t="shared" si="27"/>
        <v>55000</v>
      </c>
      <c r="V72" s="49">
        <f t="shared" si="27"/>
        <v>55000</v>
      </c>
      <c r="W72" s="49">
        <f t="shared" si="27"/>
        <v>55000</v>
      </c>
      <c r="X72" s="49">
        <f t="shared" si="27"/>
        <v>55000</v>
      </c>
      <c r="Y72" s="49">
        <f t="shared" si="27"/>
        <v>55000</v>
      </c>
      <c r="Z72" s="49">
        <f t="shared" si="27"/>
        <v>55000</v>
      </c>
      <c r="AA72" s="49">
        <f t="shared" si="27"/>
        <v>55000</v>
      </c>
      <c r="AB72" s="49">
        <f t="shared" si="27"/>
        <v>55000</v>
      </c>
      <c r="AC72" s="49">
        <f t="shared" si="27"/>
        <v>55000</v>
      </c>
      <c r="AD72" s="49">
        <f t="shared" si="27"/>
        <v>55000</v>
      </c>
      <c r="AE72" s="49">
        <f t="shared" si="27"/>
        <v>55000</v>
      </c>
      <c r="AF72" s="178">
        <f t="shared" si="27"/>
        <v>55000</v>
      </c>
      <c r="AH72" s="3"/>
      <c r="AI72" s="4"/>
      <c r="AJ72" s="4"/>
      <c r="AK72" s="3"/>
      <c r="AL72" s="3"/>
      <c r="AM72" s="3"/>
      <c r="AN72" s="3"/>
      <c r="AO72" s="3"/>
      <c r="AP72" s="3"/>
    </row>
    <row r="73" spans="1:42" s="6" customFormat="1">
      <c r="A73" s="177" t="s">
        <v>101</v>
      </c>
      <c r="B73" s="202">
        <f>B20</f>
        <v>1450.0000000000002</v>
      </c>
      <c r="C73" s="49">
        <f>$B$73*C39</f>
        <v>4350.0000000000009</v>
      </c>
      <c r="D73" s="49">
        <f t="shared" ref="D73:AF73" si="28">$B$73*D39</f>
        <v>8700.0000000000018</v>
      </c>
      <c r="E73" s="49">
        <f t="shared" si="28"/>
        <v>13050.000000000002</v>
      </c>
      <c r="F73" s="49">
        <f t="shared" si="28"/>
        <v>17400.000000000004</v>
      </c>
      <c r="G73" s="49">
        <f t="shared" si="28"/>
        <v>21750.000000000004</v>
      </c>
      <c r="H73" s="49">
        <f t="shared" si="28"/>
        <v>26100.000000000004</v>
      </c>
      <c r="I73" s="49">
        <f t="shared" si="28"/>
        <v>30450.000000000004</v>
      </c>
      <c r="J73" s="49">
        <f t="shared" si="28"/>
        <v>34800.000000000007</v>
      </c>
      <c r="K73" s="49">
        <f t="shared" si="28"/>
        <v>39150.000000000007</v>
      </c>
      <c r="L73" s="49">
        <f t="shared" si="28"/>
        <v>43500.000000000007</v>
      </c>
      <c r="M73" s="49">
        <f t="shared" si="28"/>
        <v>47850.000000000007</v>
      </c>
      <c r="N73" s="49">
        <f t="shared" si="28"/>
        <v>52200.000000000007</v>
      </c>
      <c r="O73" s="49">
        <f t="shared" si="28"/>
        <v>56550.000000000007</v>
      </c>
      <c r="P73" s="49">
        <f t="shared" si="28"/>
        <v>60900.000000000007</v>
      </c>
      <c r="Q73" s="49">
        <f t="shared" si="28"/>
        <v>65250.000000000007</v>
      </c>
      <c r="R73" s="49">
        <f t="shared" si="28"/>
        <v>69600.000000000015</v>
      </c>
      <c r="S73" s="49">
        <f t="shared" si="28"/>
        <v>73950.000000000015</v>
      </c>
      <c r="T73" s="49">
        <f t="shared" si="28"/>
        <v>78300.000000000015</v>
      </c>
      <c r="U73" s="49">
        <f t="shared" si="28"/>
        <v>82650.000000000015</v>
      </c>
      <c r="V73" s="49">
        <f t="shared" si="28"/>
        <v>87000.000000000015</v>
      </c>
      <c r="W73" s="49">
        <f t="shared" si="28"/>
        <v>82650.000000000015</v>
      </c>
      <c r="X73" s="49">
        <f t="shared" si="28"/>
        <v>78300.000000000015</v>
      </c>
      <c r="Y73" s="49">
        <f t="shared" si="28"/>
        <v>73950.000000000015</v>
      </c>
      <c r="Z73" s="49">
        <f t="shared" si="28"/>
        <v>69600.000000000015</v>
      </c>
      <c r="AA73" s="49">
        <f t="shared" si="28"/>
        <v>65250.000000000007</v>
      </c>
      <c r="AB73" s="49">
        <f t="shared" si="28"/>
        <v>60900.000000000007</v>
      </c>
      <c r="AC73" s="49">
        <f t="shared" si="28"/>
        <v>56550.000000000007</v>
      </c>
      <c r="AD73" s="49">
        <f t="shared" si="28"/>
        <v>52200.000000000007</v>
      </c>
      <c r="AE73" s="49">
        <f t="shared" si="28"/>
        <v>47850.000000000007</v>
      </c>
      <c r="AF73" s="49">
        <f t="shared" si="28"/>
        <v>43500.000000000007</v>
      </c>
      <c r="AH73" s="3"/>
      <c r="AI73" s="4"/>
      <c r="AJ73" s="4"/>
      <c r="AK73" s="3"/>
      <c r="AL73" s="3"/>
      <c r="AM73" s="3"/>
      <c r="AN73" s="3"/>
      <c r="AO73" s="3"/>
      <c r="AP73" s="3"/>
    </row>
    <row r="74" spans="1:42" s="6" customFormat="1">
      <c r="A74" s="177" t="s">
        <v>93</v>
      </c>
      <c r="B74" s="185">
        <v>10000</v>
      </c>
      <c r="C74" s="49">
        <f t="shared" ref="C74:AF74" si="29">$B$74</f>
        <v>10000</v>
      </c>
      <c r="D74" s="49">
        <f t="shared" si="29"/>
        <v>10000</v>
      </c>
      <c r="E74" s="49">
        <f t="shared" si="29"/>
        <v>10000</v>
      </c>
      <c r="F74" s="49">
        <f t="shared" si="29"/>
        <v>10000</v>
      </c>
      <c r="G74" s="49">
        <f t="shared" si="29"/>
        <v>10000</v>
      </c>
      <c r="H74" s="49">
        <f t="shared" si="29"/>
        <v>10000</v>
      </c>
      <c r="I74" s="49">
        <f t="shared" si="29"/>
        <v>10000</v>
      </c>
      <c r="J74" s="49">
        <f t="shared" si="29"/>
        <v>10000</v>
      </c>
      <c r="K74" s="49">
        <f t="shared" si="29"/>
        <v>10000</v>
      </c>
      <c r="L74" s="49">
        <f t="shared" si="29"/>
        <v>10000</v>
      </c>
      <c r="M74" s="49">
        <f t="shared" si="29"/>
        <v>10000</v>
      </c>
      <c r="N74" s="49">
        <f t="shared" si="29"/>
        <v>10000</v>
      </c>
      <c r="O74" s="49">
        <f t="shared" si="29"/>
        <v>10000</v>
      </c>
      <c r="P74" s="49">
        <f t="shared" si="29"/>
        <v>10000</v>
      </c>
      <c r="Q74" s="49">
        <f t="shared" si="29"/>
        <v>10000</v>
      </c>
      <c r="R74" s="49">
        <f t="shared" si="29"/>
        <v>10000</v>
      </c>
      <c r="S74" s="49">
        <f t="shared" si="29"/>
        <v>10000</v>
      </c>
      <c r="T74" s="49">
        <f t="shared" si="29"/>
        <v>10000</v>
      </c>
      <c r="U74" s="49">
        <f t="shared" si="29"/>
        <v>10000</v>
      </c>
      <c r="V74" s="49">
        <f t="shared" si="29"/>
        <v>10000</v>
      </c>
      <c r="W74" s="49">
        <f t="shared" si="29"/>
        <v>10000</v>
      </c>
      <c r="X74" s="49">
        <f t="shared" si="29"/>
        <v>10000</v>
      </c>
      <c r="Y74" s="49">
        <f t="shared" si="29"/>
        <v>10000</v>
      </c>
      <c r="Z74" s="49">
        <f t="shared" si="29"/>
        <v>10000</v>
      </c>
      <c r="AA74" s="49">
        <f t="shared" si="29"/>
        <v>10000</v>
      </c>
      <c r="AB74" s="49">
        <f t="shared" si="29"/>
        <v>10000</v>
      </c>
      <c r="AC74" s="49">
        <f t="shared" si="29"/>
        <v>10000</v>
      </c>
      <c r="AD74" s="49">
        <f t="shared" si="29"/>
        <v>10000</v>
      </c>
      <c r="AE74" s="49">
        <f t="shared" si="29"/>
        <v>10000</v>
      </c>
      <c r="AF74" s="178">
        <f t="shared" si="29"/>
        <v>10000</v>
      </c>
    </row>
    <row r="75" spans="1:42" s="6" customFormat="1" ht="12">
      <c r="A75" s="177"/>
      <c r="B75" s="21"/>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186"/>
    </row>
    <row r="76" spans="1:42" s="21" customFormat="1">
      <c r="A76" s="179" t="s">
        <v>126</v>
      </c>
      <c r="B76" s="112">
        <v>5.0000000000000001E-3</v>
      </c>
      <c r="C76" s="65">
        <f>C54*$B$76</f>
        <v>2175</v>
      </c>
      <c r="D76" s="65">
        <f t="shared" ref="D76:V76" si="30">D54*$B$76+C76</f>
        <v>4350</v>
      </c>
      <c r="E76" s="65">
        <f t="shared" si="30"/>
        <v>6525</v>
      </c>
      <c r="F76" s="65">
        <f t="shared" si="30"/>
        <v>8700</v>
      </c>
      <c r="G76" s="65">
        <f t="shared" si="30"/>
        <v>10875</v>
      </c>
      <c r="H76" s="65">
        <f t="shared" si="30"/>
        <v>13050</v>
      </c>
      <c r="I76" s="65">
        <f t="shared" si="30"/>
        <v>15225</v>
      </c>
      <c r="J76" s="65">
        <f t="shared" si="30"/>
        <v>17400</v>
      </c>
      <c r="K76" s="65">
        <f t="shared" si="30"/>
        <v>19575</v>
      </c>
      <c r="L76" s="65">
        <f t="shared" si="30"/>
        <v>21750</v>
      </c>
      <c r="M76" s="65">
        <f t="shared" si="30"/>
        <v>23925</v>
      </c>
      <c r="N76" s="65">
        <f t="shared" si="30"/>
        <v>26100</v>
      </c>
      <c r="O76" s="65">
        <f t="shared" si="30"/>
        <v>28275</v>
      </c>
      <c r="P76" s="65">
        <f t="shared" si="30"/>
        <v>30450</v>
      </c>
      <c r="Q76" s="65">
        <f t="shared" si="30"/>
        <v>32625</v>
      </c>
      <c r="R76" s="65">
        <f t="shared" si="30"/>
        <v>34800</v>
      </c>
      <c r="S76" s="65">
        <f t="shared" si="30"/>
        <v>36975</v>
      </c>
      <c r="T76" s="65">
        <f t="shared" si="30"/>
        <v>39150</v>
      </c>
      <c r="U76" s="65">
        <f t="shared" si="30"/>
        <v>41325</v>
      </c>
      <c r="V76" s="65">
        <f t="shared" si="30"/>
        <v>43500</v>
      </c>
      <c r="W76" s="65">
        <f t="shared" ref="W76:AF76" si="31">W54*$B$76-C54*$B$76</f>
        <v>-2175</v>
      </c>
      <c r="X76" s="65">
        <f t="shared" si="31"/>
        <v>-2175</v>
      </c>
      <c r="Y76" s="65">
        <f t="shared" si="31"/>
        <v>-2175</v>
      </c>
      <c r="Z76" s="65">
        <f t="shared" si="31"/>
        <v>-2175</v>
      </c>
      <c r="AA76" s="65">
        <f t="shared" si="31"/>
        <v>-2175</v>
      </c>
      <c r="AB76" s="65">
        <f t="shared" si="31"/>
        <v>-2175</v>
      </c>
      <c r="AC76" s="65">
        <f t="shared" si="31"/>
        <v>-2175</v>
      </c>
      <c r="AD76" s="65">
        <f t="shared" si="31"/>
        <v>-2175</v>
      </c>
      <c r="AE76" s="65">
        <f t="shared" si="31"/>
        <v>-2175</v>
      </c>
      <c r="AF76" s="184">
        <f t="shared" si="31"/>
        <v>-2175</v>
      </c>
    </row>
    <row r="77" spans="1:42" s="6" customFormat="1" ht="12">
      <c r="A77" s="179"/>
      <c r="B77" s="21"/>
      <c r="AF77" s="183"/>
    </row>
    <row r="78" spans="1:42" s="21" customFormat="1" ht="12">
      <c r="A78" s="179" t="s">
        <v>36</v>
      </c>
      <c r="C78" s="65">
        <f>C68+C76</f>
        <v>77112.5</v>
      </c>
      <c r="D78" s="65">
        <f t="shared" ref="D78:AF78" si="32">D68+D76</f>
        <v>87725</v>
      </c>
      <c r="E78" s="65">
        <f t="shared" si="32"/>
        <v>98337.5</v>
      </c>
      <c r="F78" s="65">
        <f t="shared" si="32"/>
        <v>108950</v>
      </c>
      <c r="G78" s="65">
        <f t="shared" si="32"/>
        <v>119562.5</v>
      </c>
      <c r="H78" s="65">
        <f t="shared" si="32"/>
        <v>130175</v>
      </c>
      <c r="I78" s="65">
        <f t="shared" si="32"/>
        <v>140787.5</v>
      </c>
      <c r="J78" s="65">
        <f t="shared" si="32"/>
        <v>151400</v>
      </c>
      <c r="K78" s="65">
        <f t="shared" si="32"/>
        <v>162012.5</v>
      </c>
      <c r="L78" s="65">
        <f t="shared" si="32"/>
        <v>172625</v>
      </c>
      <c r="M78" s="65">
        <f t="shared" si="32"/>
        <v>183237.5</v>
      </c>
      <c r="N78" s="65">
        <f t="shared" si="32"/>
        <v>193850</v>
      </c>
      <c r="O78" s="65">
        <f t="shared" si="32"/>
        <v>204462.5</v>
      </c>
      <c r="P78" s="65">
        <f t="shared" si="32"/>
        <v>215075</v>
      </c>
      <c r="Q78" s="65">
        <f t="shared" si="32"/>
        <v>225687.5</v>
      </c>
      <c r="R78" s="65">
        <f t="shared" si="32"/>
        <v>236300</v>
      </c>
      <c r="S78" s="65">
        <f t="shared" si="32"/>
        <v>246912.5</v>
      </c>
      <c r="T78" s="65">
        <f t="shared" si="32"/>
        <v>257525</v>
      </c>
      <c r="U78" s="65">
        <f t="shared" si="32"/>
        <v>268137.5</v>
      </c>
      <c r="V78" s="65">
        <f t="shared" si="32"/>
        <v>278750</v>
      </c>
      <c r="W78" s="65">
        <f t="shared" si="32"/>
        <v>224637.5</v>
      </c>
      <c r="X78" s="65">
        <f t="shared" si="32"/>
        <v>216200</v>
      </c>
      <c r="Y78" s="65">
        <f t="shared" si="32"/>
        <v>207762.5</v>
      </c>
      <c r="Z78" s="65">
        <f t="shared" si="32"/>
        <v>199325</v>
      </c>
      <c r="AA78" s="65">
        <f t="shared" si="32"/>
        <v>190887.5</v>
      </c>
      <c r="AB78" s="65">
        <f t="shared" si="32"/>
        <v>182450</v>
      </c>
      <c r="AC78" s="65">
        <f t="shared" si="32"/>
        <v>174012.5</v>
      </c>
      <c r="AD78" s="65">
        <f t="shared" si="32"/>
        <v>165575</v>
      </c>
      <c r="AE78" s="65">
        <f t="shared" si="32"/>
        <v>157137.5</v>
      </c>
      <c r="AF78" s="184">
        <f t="shared" si="32"/>
        <v>148700</v>
      </c>
    </row>
    <row r="79" spans="1:42">
      <c r="A79" s="159"/>
      <c r="B79" s="21"/>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87"/>
      <c r="AH79" s="13"/>
    </row>
    <row r="80" spans="1:42" s="4" customFormat="1">
      <c r="A80" s="175" t="s">
        <v>8</v>
      </c>
      <c r="B80" s="21"/>
      <c r="C80" s="34">
        <f>C63-C78</f>
        <v>7187.5</v>
      </c>
      <c r="D80" s="34">
        <f t="shared" ref="D80:AF80" si="33">D63-D78</f>
        <v>46075</v>
      </c>
      <c r="E80" s="34">
        <f t="shared" si="33"/>
        <v>84962.5</v>
      </c>
      <c r="F80" s="34">
        <f t="shared" si="33"/>
        <v>123850</v>
      </c>
      <c r="G80" s="34">
        <f t="shared" si="33"/>
        <v>162737.5</v>
      </c>
      <c r="H80" s="34">
        <f t="shared" si="33"/>
        <v>201625</v>
      </c>
      <c r="I80" s="34">
        <f t="shared" si="33"/>
        <v>240512.5</v>
      </c>
      <c r="J80" s="34">
        <f t="shared" si="33"/>
        <v>279400</v>
      </c>
      <c r="K80" s="34">
        <f t="shared" si="33"/>
        <v>318287.5</v>
      </c>
      <c r="L80" s="34">
        <f t="shared" si="33"/>
        <v>357175</v>
      </c>
      <c r="M80" s="34">
        <f t="shared" si="33"/>
        <v>396062.5</v>
      </c>
      <c r="N80" s="34">
        <f t="shared" si="33"/>
        <v>434950</v>
      </c>
      <c r="O80" s="34">
        <f t="shared" si="33"/>
        <v>473837.5</v>
      </c>
      <c r="P80" s="34">
        <f t="shared" si="33"/>
        <v>512725</v>
      </c>
      <c r="Q80" s="34">
        <f t="shared" si="33"/>
        <v>551612.5</v>
      </c>
      <c r="R80" s="34">
        <f t="shared" si="33"/>
        <v>590500</v>
      </c>
      <c r="S80" s="34">
        <f t="shared" si="33"/>
        <v>629387.5</v>
      </c>
      <c r="T80" s="34">
        <f t="shared" si="33"/>
        <v>668275</v>
      </c>
      <c r="U80" s="34">
        <f t="shared" si="33"/>
        <v>707162.5</v>
      </c>
      <c r="V80" s="34">
        <f t="shared" si="33"/>
        <v>746050</v>
      </c>
      <c r="W80" s="34">
        <f t="shared" si="33"/>
        <v>715862.5</v>
      </c>
      <c r="X80" s="34">
        <f t="shared" si="33"/>
        <v>674800</v>
      </c>
      <c r="Y80" s="34">
        <f t="shared" si="33"/>
        <v>633737.5</v>
      </c>
      <c r="Z80" s="34">
        <f t="shared" si="33"/>
        <v>592675</v>
      </c>
      <c r="AA80" s="34">
        <f t="shared" si="33"/>
        <v>551612.5</v>
      </c>
      <c r="AB80" s="34">
        <f t="shared" si="33"/>
        <v>510550</v>
      </c>
      <c r="AC80" s="34">
        <f t="shared" si="33"/>
        <v>469487.5</v>
      </c>
      <c r="AD80" s="34">
        <f t="shared" si="33"/>
        <v>428425</v>
      </c>
      <c r="AE80" s="34">
        <f t="shared" si="33"/>
        <v>387362.5</v>
      </c>
      <c r="AF80" s="188">
        <f t="shared" si="33"/>
        <v>346300</v>
      </c>
    </row>
    <row r="81" spans="1:35">
      <c r="A81" s="159"/>
      <c r="B81" s="21"/>
      <c r="AF81" s="176"/>
    </row>
    <row r="82" spans="1:35" s="4" customFormat="1">
      <c r="A82" s="175" t="s">
        <v>104</v>
      </c>
      <c r="B82" s="97"/>
      <c r="C82" s="34">
        <f>B109</f>
        <v>21750</v>
      </c>
      <c r="D82" s="34">
        <f t="shared" ref="D82:AF82" si="34">C109</f>
        <v>43500</v>
      </c>
      <c r="E82" s="34">
        <f t="shared" si="34"/>
        <v>65250</v>
      </c>
      <c r="F82" s="34">
        <f t="shared" si="34"/>
        <v>87000</v>
      </c>
      <c r="G82" s="34">
        <f t="shared" si="34"/>
        <v>108750</v>
      </c>
      <c r="H82" s="34">
        <f t="shared" si="34"/>
        <v>130500</v>
      </c>
      <c r="I82" s="34">
        <f t="shared" si="34"/>
        <v>152250</v>
      </c>
      <c r="J82" s="34">
        <f t="shared" si="34"/>
        <v>174000</v>
      </c>
      <c r="K82" s="34">
        <f t="shared" si="34"/>
        <v>195750</v>
      </c>
      <c r="L82" s="34">
        <f t="shared" si="34"/>
        <v>217500</v>
      </c>
      <c r="M82" s="34">
        <f t="shared" si="34"/>
        <v>239250</v>
      </c>
      <c r="N82" s="34">
        <f t="shared" si="34"/>
        <v>261000</v>
      </c>
      <c r="O82" s="34">
        <f t="shared" si="34"/>
        <v>282750</v>
      </c>
      <c r="P82" s="34">
        <f t="shared" si="34"/>
        <v>304500</v>
      </c>
      <c r="Q82" s="34">
        <f t="shared" si="34"/>
        <v>326250</v>
      </c>
      <c r="R82" s="34">
        <f t="shared" si="34"/>
        <v>348000</v>
      </c>
      <c r="S82" s="34">
        <f t="shared" si="34"/>
        <v>369750</v>
      </c>
      <c r="T82" s="34">
        <f t="shared" si="34"/>
        <v>391500</v>
      </c>
      <c r="U82" s="34">
        <f t="shared" si="34"/>
        <v>413250</v>
      </c>
      <c r="V82" s="34">
        <f t="shared" si="34"/>
        <v>435000</v>
      </c>
      <c r="W82" s="34">
        <f t="shared" si="34"/>
        <v>413250</v>
      </c>
      <c r="X82" s="34">
        <f t="shared" si="34"/>
        <v>391500</v>
      </c>
      <c r="Y82" s="34">
        <f t="shared" si="34"/>
        <v>369750</v>
      </c>
      <c r="Z82" s="34">
        <f t="shared" si="34"/>
        <v>348000</v>
      </c>
      <c r="AA82" s="34">
        <f t="shared" si="34"/>
        <v>326250</v>
      </c>
      <c r="AB82" s="34">
        <f t="shared" si="34"/>
        <v>304500</v>
      </c>
      <c r="AC82" s="34">
        <f t="shared" si="34"/>
        <v>282750</v>
      </c>
      <c r="AD82" s="34">
        <f t="shared" si="34"/>
        <v>261000</v>
      </c>
      <c r="AE82" s="34">
        <f t="shared" si="34"/>
        <v>239250</v>
      </c>
      <c r="AF82" s="188">
        <f t="shared" si="34"/>
        <v>217500</v>
      </c>
    </row>
    <row r="83" spans="1:35">
      <c r="A83" s="159"/>
      <c r="AF83" s="176"/>
    </row>
    <row r="84" spans="1:35" s="4" customFormat="1">
      <c r="A84" s="175" t="s">
        <v>11</v>
      </c>
      <c r="B84" s="97"/>
      <c r="C84" s="34">
        <f t="shared" ref="C84:AF84" si="35">C80-C82</f>
        <v>-14562.5</v>
      </c>
      <c r="D84" s="34">
        <f t="shared" si="35"/>
        <v>2575</v>
      </c>
      <c r="E84" s="34">
        <f t="shared" si="35"/>
        <v>19712.5</v>
      </c>
      <c r="F84" s="34">
        <f t="shared" si="35"/>
        <v>36850</v>
      </c>
      <c r="G84" s="34">
        <f t="shared" si="35"/>
        <v>53987.5</v>
      </c>
      <c r="H84" s="34">
        <f t="shared" si="35"/>
        <v>71125</v>
      </c>
      <c r="I84" s="34">
        <f t="shared" si="35"/>
        <v>88262.5</v>
      </c>
      <c r="J84" s="34">
        <f t="shared" si="35"/>
        <v>105400</v>
      </c>
      <c r="K84" s="34">
        <f t="shared" si="35"/>
        <v>122537.5</v>
      </c>
      <c r="L84" s="34">
        <f t="shared" si="35"/>
        <v>139675</v>
      </c>
      <c r="M84" s="34">
        <f t="shared" si="35"/>
        <v>156812.5</v>
      </c>
      <c r="N84" s="34">
        <f t="shared" si="35"/>
        <v>173950</v>
      </c>
      <c r="O84" s="34">
        <f t="shared" si="35"/>
        <v>191087.5</v>
      </c>
      <c r="P84" s="34">
        <f t="shared" si="35"/>
        <v>208225</v>
      </c>
      <c r="Q84" s="34">
        <f t="shared" si="35"/>
        <v>225362.5</v>
      </c>
      <c r="R84" s="34">
        <f t="shared" si="35"/>
        <v>242500</v>
      </c>
      <c r="S84" s="34">
        <f t="shared" si="35"/>
        <v>259637.5</v>
      </c>
      <c r="T84" s="34">
        <f t="shared" si="35"/>
        <v>276775</v>
      </c>
      <c r="U84" s="34">
        <f t="shared" si="35"/>
        <v>293912.5</v>
      </c>
      <c r="V84" s="34">
        <f t="shared" si="35"/>
        <v>311050</v>
      </c>
      <c r="W84" s="34">
        <f t="shared" si="35"/>
        <v>302612.5</v>
      </c>
      <c r="X84" s="34">
        <f t="shared" si="35"/>
        <v>283300</v>
      </c>
      <c r="Y84" s="34">
        <f t="shared" si="35"/>
        <v>263987.5</v>
      </c>
      <c r="Z84" s="34">
        <f t="shared" si="35"/>
        <v>244675</v>
      </c>
      <c r="AA84" s="34">
        <f t="shared" si="35"/>
        <v>225362.5</v>
      </c>
      <c r="AB84" s="34">
        <f t="shared" si="35"/>
        <v>206050</v>
      </c>
      <c r="AC84" s="34">
        <f t="shared" si="35"/>
        <v>186737.5</v>
      </c>
      <c r="AD84" s="34">
        <f t="shared" si="35"/>
        <v>167425</v>
      </c>
      <c r="AE84" s="34">
        <f t="shared" si="35"/>
        <v>148112.5</v>
      </c>
      <c r="AF84" s="188">
        <f t="shared" si="35"/>
        <v>128800</v>
      </c>
      <c r="AG84" s="3"/>
    </row>
    <row r="85" spans="1:35">
      <c r="A85" s="159"/>
      <c r="AF85" s="176"/>
    </row>
    <row r="86" spans="1:35" s="4" customFormat="1">
      <c r="A86" s="175" t="s">
        <v>127</v>
      </c>
      <c r="B86" s="97"/>
      <c r="C86" s="34">
        <f>'PV - AO CRE'!B112</f>
        <v>-15660</v>
      </c>
      <c r="D86" s="34">
        <f>'PV - AO CRE'!C112</f>
        <v>-30537.922368190557</v>
      </c>
      <c r="E86" s="34">
        <f>'PV - AO CRE'!D112</f>
        <v>-44602.4839992993</v>
      </c>
      <c r="F86" s="34">
        <f>'PV - AO CRE'!E112</f>
        <v>-57821.150463842954</v>
      </c>
      <c r="G86" s="34">
        <f>'PV - AO CRE'!F112</f>
        <v>-70160.085955158909</v>
      </c>
      <c r="H86" s="34">
        <f>'PV - AO CRE'!G112</f>
        <v>-81584.101234318077</v>
      </c>
      <c r="I86" s="34">
        <f>'PV - AO CRE'!H112</f>
        <v>-92056.599492834153</v>
      </c>
      <c r="J86" s="34">
        <f>'PV - AO CRE'!I112</f>
        <v>-101539.52004988144</v>
      </c>
      <c r="K86" s="34">
        <f>'PV - AO CRE'!J112</f>
        <v>-109993.27979740118</v>
      </c>
      <c r="L86" s="34">
        <f>'PV - AO CRE'!K112</f>
        <v>-117376.71230301225</v>
      </c>
      <c r="M86" s="34">
        <f>'PV - AO CRE'!L112</f>
        <v>-123647.00447703832</v>
      </c>
      <c r="N86" s="34">
        <f>'PV - AO CRE'!M112</f>
        <v>-128759.63070621602</v>
      </c>
      <c r="O86" s="34">
        <f>'PV - AO CRE'!N112</f>
        <v>-132668.28435275139</v>
      </c>
      <c r="P86" s="34">
        <f>'PV - AO CRE'!O112</f>
        <v>-135324.8065133387</v>
      </c>
      <c r="Q86" s="34">
        <f>'PV - AO CRE'!P112</f>
        <v>-136679.11192854011</v>
      </c>
      <c r="R86" s="34">
        <f>'PV - AO CRE'!Q112</f>
        <v>-136679.11192854011</v>
      </c>
      <c r="S86" s="34">
        <f>'PV - AO CRE'!R112</f>
        <v>-136679.11192854011</v>
      </c>
      <c r="T86" s="34">
        <f>'PV - AO CRE'!S112</f>
        <v>-136679.11192854011</v>
      </c>
      <c r="U86" s="34">
        <f>'PV - AO CRE'!T112</f>
        <v>-136679.11192854011</v>
      </c>
      <c r="V86" s="34">
        <f>'PV - AO CRE'!U112</f>
        <v>-136679.11192854011</v>
      </c>
      <c r="W86" s="34">
        <f>'PV - AO CRE'!V112</f>
        <v>-121019.11192854009</v>
      </c>
      <c r="X86" s="34">
        <f>'PV - AO CRE'!W112</f>
        <v>-106141.18956034954</v>
      </c>
      <c r="Y86" s="34">
        <f>'PV - AO CRE'!X112</f>
        <v>-92076.6279292408</v>
      </c>
      <c r="Z86" s="34">
        <f>'PV - AO CRE'!Y112</f>
        <v>-78857.961464697146</v>
      </c>
      <c r="AA86" s="34">
        <f>'PV - AO CRE'!Z112</f>
        <v>-66519.025973381184</v>
      </c>
      <c r="AB86" s="34">
        <f>'PV - AO CRE'!AA112</f>
        <v>-55095.01069422203</v>
      </c>
      <c r="AC86" s="34">
        <f>'PV - AO CRE'!AB112</f>
        <v>-44622.512435705954</v>
      </c>
      <c r="AD86" s="34">
        <f>'PV - AO CRE'!AC112</f>
        <v>-35139.59187865867</v>
      </c>
      <c r="AE86" s="34">
        <f>'PV - AO CRE'!AD112</f>
        <v>-26685.832131138934</v>
      </c>
      <c r="AF86" s="188">
        <f>'PV - AO CRE'!AE112</f>
        <v>-19302.399625527851</v>
      </c>
    </row>
    <row r="87" spans="1:35">
      <c r="A87" s="159"/>
      <c r="AF87" s="176"/>
    </row>
    <row r="88" spans="1:35" s="4" customFormat="1">
      <c r="A88" s="189" t="s">
        <v>13</v>
      </c>
      <c r="B88" s="190"/>
      <c r="C88" s="191">
        <f>C84+C86</f>
        <v>-30222.5</v>
      </c>
      <c r="D88" s="191">
        <f>D84+D86</f>
        <v>-27962.922368190557</v>
      </c>
      <c r="E88" s="191">
        <f t="shared" ref="E88:AF88" si="36">E84+E86</f>
        <v>-24889.9839992993</v>
      </c>
      <c r="F88" s="191">
        <f t="shared" si="36"/>
        <v>-20971.150463842954</v>
      </c>
      <c r="G88" s="191">
        <f t="shared" si="36"/>
        <v>-16172.585955158909</v>
      </c>
      <c r="H88" s="191">
        <f t="shared" si="36"/>
        <v>-10459.101234318077</v>
      </c>
      <c r="I88" s="191">
        <f t="shared" si="36"/>
        <v>-3794.0994928341534</v>
      </c>
      <c r="J88" s="191">
        <f t="shared" si="36"/>
        <v>3860.4799501185626</v>
      </c>
      <c r="K88" s="191">
        <f t="shared" si="36"/>
        <v>12544.220202598823</v>
      </c>
      <c r="L88" s="191">
        <f t="shared" si="36"/>
        <v>22298.287696987754</v>
      </c>
      <c r="M88" s="191">
        <f t="shared" si="36"/>
        <v>33165.495522961675</v>
      </c>
      <c r="N88" s="191">
        <f t="shared" si="36"/>
        <v>45190.369293783981</v>
      </c>
      <c r="O88" s="191">
        <f t="shared" si="36"/>
        <v>58419.215647248609</v>
      </c>
      <c r="P88" s="191">
        <f t="shared" si="36"/>
        <v>72900.193486661301</v>
      </c>
      <c r="Q88" s="191">
        <f t="shared" si="36"/>
        <v>88683.388071459893</v>
      </c>
      <c r="R88" s="191">
        <f t="shared" si="36"/>
        <v>105820.88807145989</v>
      </c>
      <c r="S88" s="191">
        <f t="shared" si="36"/>
        <v>122958.38807145989</v>
      </c>
      <c r="T88" s="191">
        <f t="shared" si="36"/>
        <v>140095.88807145989</v>
      </c>
      <c r="U88" s="191">
        <f t="shared" si="36"/>
        <v>157233.38807145989</v>
      </c>
      <c r="V88" s="191">
        <f t="shared" si="36"/>
        <v>174370.88807145989</v>
      </c>
      <c r="W88" s="191">
        <f t="shared" si="36"/>
        <v>181593.38807145989</v>
      </c>
      <c r="X88" s="191">
        <f t="shared" si="36"/>
        <v>177158.81043965046</v>
      </c>
      <c r="Y88" s="191">
        <f t="shared" si="36"/>
        <v>171910.87207075919</v>
      </c>
      <c r="Z88" s="191">
        <f t="shared" si="36"/>
        <v>165817.03853530285</v>
      </c>
      <c r="AA88" s="191">
        <f t="shared" si="36"/>
        <v>158843.47402661882</v>
      </c>
      <c r="AB88" s="191">
        <f t="shared" si="36"/>
        <v>150954.98930577797</v>
      </c>
      <c r="AC88" s="191">
        <f t="shared" si="36"/>
        <v>142114.98756429405</v>
      </c>
      <c r="AD88" s="191">
        <f t="shared" si="36"/>
        <v>132285.40812134132</v>
      </c>
      <c r="AE88" s="191">
        <f t="shared" si="36"/>
        <v>121426.66786886107</v>
      </c>
      <c r="AF88" s="192">
        <f t="shared" si="36"/>
        <v>109497.60037447215</v>
      </c>
    </row>
    <row r="89" spans="1:35" s="6" customFormat="1">
      <c r="B89" s="3"/>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row>
    <row r="90" spans="1:35">
      <c r="C90" s="14"/>
      <c r="D90" s="14"/>
      <c r="E90" s="14"/>
      <c r="F90" s="14"/>
      <c r="G90" s="14"/>
      <c r="H90" s="14"/>
      <c r="I90" s="14"/>
      <c r="J90" s="14"/>
      <c r="K90" s="14"/>
      <c r="L90" s="14"/>
      <c r="M90" s="14"/>
      <c r="N90" s="14"/>
      <c r="O90" s="14"/>
      <c r="P90" s="14"/>
      <c r="Q90" s="14"/>
    </row>
    <row r="91" spans="1:35" s="4" customFormat="1" ht="16">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row>
    <row r="93" spans="1:35" ht="16">
      <c r="A93" s="170" t="s">
        <v>14</v>
      </c>
      <c r="B93" s="193">
        <v>0</v>
      </c>
      <c r="C93" s="193">
        <v>1</v>
      </c>
      <c r="D93" s="193">
        <f t="shared" ref="D93:AF93" si="37">C93+1</f>
        <v>2</v>
      </c>
      <c r="E93" s="193">
        <f t="shared" si="37"/>
        <v>3</v>
      </c>
      <c r="F93" s="193">
        <f t="shared" si="37"/>
        <v>4</v>
      </c>
      <c r="G93" s="193">
        <f t="shared" si="37"/>
        <v>5</v>
      </c>
      <c r="H93" s="193">
        <f t="shared" si="37"/>
        <v>6</v>
      </c>
      <c r="I93" s="193">
        <f t="shared" si="37"/>
        <v>7</v>
      </c>
      <c r="J93" s="193">
        <f t="shared" si="37"/>
        <v>8</v>
      </c>
      <c r="K93" s="193">
        <f t="shared" si="37"/>
        <v>9</v>
      </c>
      <c r="L93" s="193">
        <f t="shared" si="37"/>
        <v>10</v>
      </c>
      <c r="M93" s="193">
        <f t="shared" si="37"/>
        <v>11</v>
      </c>
      <c r="N93" s="193">
        <f t="shared" si="37"/>
        <v>12</v>
      </c>
      <c r="O93" s="193">
        <f t="shared" si="37"/>
        <v>13</v>
      </c>
      <c r="P93" s="193">
        <f t="shared" si="37"/>
        <v>14</v>
      </c>
      <c r="Q93" s="193">
        <f t="shared" si="37"/>
        <v>15</v>
      </c>
      <c r="R93" s="193">
        <f t="shared" si="37"/>
        <v>16</v>
      </c>
      <c r="S93" s="193">
        <f t="shared" si="37"/>
        <v>17</v>
      </c>
      <c r="T93" s="193">
        <f t="shared" si="37"/>
        <v>18</v>
      </c>
      <c r="U93" s="193">
        <f t="shared" si="37"/>
        <v>19</v>
      </c>
      <c r="V93" s="193">
        <f t="shared" si="37"/>
        <v>20</v>
      </c>
      <c r="W93" s="193">
        <f t="shared" si="37"/>
        <v>21</v>
      </c>
      <c r="X93" s="193">
        <f t="shared" si="37"/>
        <v>22</v>
      </c>
      <c r="Y93" s="193">
        <f t="shared" si="37"/>
        <v>23</v>
      </c>
      <c r="Z93" s="193">
        <f t="shared" si="37"/>
        <v>24</v>
      </c>
      <c r="AA93" s="193">
        <f t="shared" si="37"/>
        <v>25</v>
      </c>
      <c r="AB93" s="193">
        <f t="shared" si="37"/>
        <v>26</v>
      </c>
      <c r="AC93" s="193">
        <f t="shared" si="37"/>
        <v>27</v>
      </c>
      <c r="AD93" s="193">
        <f t="shared" si="37"/>
        <v>28</v>
      </c>
      <c r="AE93" s="193">
        <f t="shared" si="37"/>
        <v>29</v>
      </c>
      <c r="AF93" s="194">
        <f t="shared" si="37"/>
        <v>30</v>
      </c>
    </row>
    <row r="94" spans="1:35">
      <c r="A94" s="159"/>
      <c r="B94" s="15">
        <v>46387</v>
      </c>
      <c r="C94" s="15">
        <v>46752</v>
      </c>
      <c r="D94" s="15">
        <f>C94+365</f>
        <v>47117</v>
      </c>
      <c r="E94" s="15">
        <f>D94+366</f>
        <v>47483</v>
      </c>
      <c r="F94" s="15">
        <f>E94+365</f>
        <v>47848</v>
      </c>
      <c r="G94" s="15">
        <f>F94+365</f>
        <v>48213</v>
      </c>
      <c r="H94" s="15">
        <f>G94+366</f>
        <v>48579</v>
      </c>
      <c r="I94" s="15">
        <f>H94+365</f>
        <v>48944</v>
      </c>
      <c r="J94" s="15">
        <f>I94+365</f>
        <v>49309</v>
      </c>
      <c r="K94" s="15">
        <f>J94+365</f>
        <v>49674</v>
      </c>
      <c r="L94" s="15">
        <f>K94+366</f>
        <v>50040</v>
      </c>
      <c r="M94" s="15">
        <f>L94+365</f>
        <v>50405</v>
      </c>
      <c r="N94" s="15">
        <f>M94+365</f>
        <v>50770</v>
      </c>
      <c r="O94" s="15">
        <f>N94+365</f>
        <v>51135</v>
      </c>
      <c r="P94" s="15">
        <f>O94+366</f>
        <v>51501</v>
      </c>
      <c r="Q94" s="15">
        <f>P94+365</f>
        <v>51866</v>
      </c>
      <c r="R94" s="15">
        <f>Q94+365</f>
        <v>52231</v>
      </c>
      <c r="S94" s="15">
        <f>R94+365</f>
        <v>52596</v>
      </c>
      <c r="T94" s="15">
        <f>S94+366</f>
        <v>52962</v>
      </c>
      <c r="U94" s="15">
        <f>T94+365</f>
        <v>53327</v>
      </c>
      <c r="V94" s="15">
        <f>U94+365</f>
        <v>53692</v>
      </c>
      <c r="W94" s="15">
        <f>V94+365</f>
        <v>54057</v>
      </c>
      <c r="X94" s="15">
        <f>W94+366</f>
        <v>54423</v>
      </c>
      <c r="Y94" s="15">
        <f>X94+365</f>
        <v>54788</v>
      </c>
      <c r="Z94" s="15">
        <f>Y94+365</f>
        <v>55153</v>
      </c>
      <c r="AA94" s="15">
        <f>Z94+365</f>
        <v>55518</v>
      </c>
      <c r="AB94" s="15">
        <f>AA94+366</f>
        <v>55884</v>
      </c>
      <c r="AC94" s="15">
        <f>AB94+365</f>
        <v>56249</v>
      </c>
      <c r="AD94" s="15">
        <f>AC94+365</f>
        <v>56614</v>
      </c>
      <c r="AE94" s="15">
        <f>AD94+365</f>
        <v>56979</v>
      </c>
      <c r="AF94" s="195">
        <f>AE94+366</f>
        <v>57345</v>
      </c>
      <c r="AG94" s="15"/>
      <c r="AH94" s="15"/>
      <c r="AI94" s="15"/>
    </row>
    <row r="95" spans="1:35">
      <c r="A95" s="159"/>
      <c r="B95" s="3">
        <v>2026</v>
      </c>
      <c r="C95" s="3">
        <v>2027</v>
      </c>
      <c r="D95" s="3">
        <v>2028</v>
      </c>
      <c r="E95" s="3">
        <v>2029</v>
      </c>
      <c r="F95" s="3">
        <v>2030</v>
      </c>
      <c r="G95" s="3">
        <v>2031</v>
      </c>
      <c r="H95" s="3">
        <v>2032</v>
      </c>
      <c r="I95" s="3">
        <v>2033</v>
      </c>
      <c r="J95" s="3">
        <v>2034</v>
      </c>
      <c r="K95" s="3">
        <v>2035</v>
      </c>
      <c r="L95" s="3">
        <v>2036</v>
      </c>
      <c r="M95" s="3">
        <v>2037</v>
      </c>
      <c r="N95" s="3">
        <v>2038</v>
      </c>
      <c r="O95" s="3">
        <v>2039</v>
      </c>
      <c r="P95" s="3">
        <v>2040</v>
      </c>
      <c r="Q95" s="3">
        <v>2041</v>
      </c>
      <c r="R95" s="3">
        <v>2042</v>
      </c>
      <c r="S95" s="3">
        <v>2043</v>
      </c>
      <c r="T95" s="3">
        <v>2044</v>
      </c>
      <c r="U95" s="3">
        <v>2045</v>
      </c>
      <c r="V95" s="3">
        <v>2046</v>
      </c>
      <c r="W95" s="3">
        <v>2047</v>
      </c>
      <c r="X95" s="3">
        <v>2048</v>
      </c>
      <c r="Y95" s="3">
        <v>2049</v>
      </c>
      <c r="Z95" s="3">
        <v>2050</v>
      </c>
      <c r="AA95" s="3">
        <v>2051</v>
      </c>
      <c r="AB95" s="3">
        <v>2052</v>
      </c>
      <c r="AC95" s="3">
        <v>2053</v>
      </c>
      <c r="AD95" s="3">
        <v>2054</v>
      </c>
      <c r="AE95" s="3">
        <v>2055</v>
      </c>
      <c r="AF95" s="176">
        <v>2056</v>
      </c>
    </row>
    <row r="96" spans="1:35">
      <c r="A96" s="159" t="s">
        <v>15</v>
      </c>
      <c r="B96" s="3">
        <v>0</v>
      </c>
      <c r="C96" s="44">
        <f t="shared" ref="C96:AF96" si="38">C80</f>
        <v>7187.5</v>
      </c>
      <c r="D96" s="44">
        <f t="shared" si="38"/>
        <v>46075</v>
      </c>
      <c r="E96" s="9">
        <f t="shared" si="38"/>
        <v>84962.5</v>
      </c>
      <c r="F96" s="44">
        <f t="shared" si="38"/>
        <v>123850</v>
      </c>
      <c r="G96" s="44">
        <f t="shared" si="38"/>
        <v>162737.5</v>
      </c>
      <c r="H96" s="44">
        <f t="shared" si="38"/>
        <v>201625</v>
      </c>
      <c r="I96" s="44">
        <f t="shared" si="38"/>
        <v>240512.5</v>
      </c>
      <c r="J96" s="44">
        <f t="shared" si="38"/>
        <v>279400</v>
      </c>
      <c r="K96" s="44">
        <f t="shared" si="38"/>
        <v>318287.5</v>
      </c>
      <c r="L96" s="44">
        <f t="shared" si="38"/>
        <v>357175</v>
      </c>
      <c r="M96" s="44">
        <f t="shared" si="38"/>
        <v>396062.5</v>
      </c>
      <c r="N96" s="44">
        <f t="shared" si="38"/>
        <v>434950</v>
      </c>
      <c r="O96" s="44">
        <f t="shared" si="38"/>
        <v>473837.5</v>
      </c>
      <c r="P96" s="44">
        <f t="shared" si="38"/>
        <v>512725</v>
      </c>
      <c r="Q96" s="44">
        <f t="shared" si="38"/>
        <v>551612.5</v>
      </c>
      <c r="R96" s="44">
        <f t="shared" si="38"/>
        <v>590500</v>
      </c>
      <c r="S96" s="44">
        <f t="shared" si="38"/>
        <v>629387.5</v>
      </c>
      <c r="T96" s="44">
        <f t="shared" si="38"/>
        <v>668275</v>
      </c>
      <c r="U96" s="44">
        <f t="shared" si="38"/>
        <v>707162.5</v>
      </c>
      <c r="V96" s="44">
        <f t="shared" si="38"/>
        <v>746050</v>
      </c>
      <c r="W96" s="9">
        <f t="shared" si="38"/>
        <v>715862.5</v>
      </c>
      <c r="X96" s="44">
        <f t="shared" si="38"/>
        <v>674800</v>
      </c>
      <c r="Y96" s="44">
        <f t="shared" si="38"/>
        <v>633737.5</v>
      </c>
      <c r="Z96" s="44">
        <f t="shared" si="38"/>
        <v>592675</v>
      </c>
      <c r="AA96" s="44">
        <f t="shared" si="38"/>
        <v>551612.5</v>
      </c>
      <c r="AB96" s="44">
        <f t="shared" si="38"/>
        <v>510550</v>
      </c>
      <c r="AC96" s="44">
        <f t="shared" si="38"/>
        <v>469487.5</v>
      </c>
      <c r="AD96" s="44">
        <f t="shared" si="38"/>
        <v>428425</v>
      </c>
      <c r="AE96" s="44">
        <f t="shared" si="38"/>
        <v>387362.5</v>
      </c>
      <c r="AF96" s="196">
        <f t="shared" si="38"/>
        <v>346300</v>
      </c>
    </row>
    <row r="97" spans="1:33">
      <c r="A97" s="159" t="s">
        <v>16</v>
      </c>
      <c r="B97" s="13"/>
      <c r="C97" s="44">
        <f t="shared" ref="C97:AF97" si="39">-C54</f>
        <v>-435000</v>
      </c>
      <c r="D97" s="44">
        <f t="shared" si="39"/>
        <v>-435000</v>
      </c>
      <c r="E97" s="44">
        <f t="shared" si="39"/>
        <v>-435000</v>
      </c>
      <c r="F97" s="44">
        <f t="shared" si="39"/>
        <v>-435000</v>
      </c>
      <c r="G97" s="44">
        <f t="shared" si="39"/>
        <v>-435000</v>
      </c>
      <c r="H97" s="44">
        <f t="shared" si="39"/>
        <v>-435000</v>
      </c>
      <c r="I97" s="44">
        <f t="shared" si="39"/>
        <v>-435000</v>
      </c>
      <c r="J97" s="44">
        <f t="shared" si="39"/>
        <v>-435000</v>
      </c>
      <c r="K97" s="44">
        <f t="shared" si="39"/>
        <v>-435000</v>
      </c>
      <c r="L97" s="44">
        <f t="shared" si="39"/>
        <v>-435000</v>
      </c>
      <c r="M97" s="44">
        <f t="shared" si="39"/>
        <v>-435000</v>
      </c>
      <c r="N97" s="44">
        <f t="shared" si="39"/>
        <v>-435000</v>
      </c>
      <c r="O97" s="44">
        <f t="shared" si="39"/>
        <v>-435000</v>
      </c>
      <c r="P97" s="44">
        <f t="shared" si="39"/>
        <v>-435000</v>
      </c>
      <c r="Q97" s="44">
        <f t="shared" si="39"/>
        <v>-435000</v>
      </c>
      <c r="R97" s="44">
        <f t="shared" si="39"/>
        <v>-435000</v>
      </c>
      <c r="S97" s="44">
        <f t="shared" si="39"/>
        <v>-435000</v>
      </c>
      <c r="T97" s="44">
        <f t="shared" si="39"/>
        <v>-435000</v>
      </c>
      <c r="U97" s="44">
        <f t="shared" si="39"/>
        <v>-435000</v>
      </c>
      <c r="V97" s="44">
        <f t="shared" si="39"/>
        <v>-435000</v>
      </c>
      <c r="W97" s="44">
        <f t="shared" si="39"/>
        <v>0</v>
      </c>
      <c r="X97" s="44">
        <f t="shared" si="39"/>
        <v>0</v>
      </c>
      <c r="Y97" s="44">
        <f t="shared" si="39"/>
        <v>0</v>
      </c>
      <c r="Z97" s="44">
        <f t="shared" si="39"/>
        <v>0</v>
      </c>
      <c r="AA97" s="44">
        <f t="shared" si="39"/>
        <v>0</v>
      </c>
      <c r="AB97" s="44">
        <f t="shared" si="39"/>
        <v>0</v>
      </c>
      <c r="AC97" s="44">
        <f t="shared" si="39"/>
        <v>0</v>
      </c>
      <c r="AD97" s="44">
        <f t="shared" si="39"/>
        <v>0</v>
      </c>
      <c r="AE97" s="44">
        <f t="shared" si="39"/>
        <v>0</v>
      </c>
      <c r="AF97" s="196">
        <f t="shared" si="39"/>
        <v>0</v>
      </c>
    </row>
    <row r="98" spans="1:33">
      <c r="A98" s="197" t="s">
        <v>18</v>
      </c>
      <c r="B98" s="16">
        <f>B14</f>
        <v>200000</v>
      </c>
      <c r="C98" s="46">
        <f>C56</f>
        <v>43500</v>
      </c>
      <c r="D98" s="46">
        <f t="shared" ref="D98:AF98" si="40">D56</f>
        <v>43500</v>
      </c>
      <c r="E98" s="46">
        <f t="shared" si="40"/>
        <v>43500</v>
      </c>
      <c r="F98" s="46">
        <f t="shared" si="40"/>
        <v>43500</v>
      </c>
      <c r="G98" s="46">
        <f t="shared" si="40"/>
        <v>43500</v>
      </c>
      <c r="H98" s="46">
        <f t="shared" si="40"/>
        <v>43500</v>
      </c>
      <c r="I98" s="46">
        <f t="shared" si="40"/>
        <v>43500</v>
      </c>
      <c r="J98" s="46">
        <f t="shared" si="40"/>
        <v>43500</v>
      </c>
      <c r="K98" s="46">
        <f t="shared" si="40"/>
        <v>43500</v>
      </c>
      <c r="L98" s="46">
        <f t="shared" si="40"/>
        <v>43500</v>
      </c>
      <c r="M98" s="46">
        <f t="shared" si="40"/>
        <v>43500</v>
      </c>
      <c r="N98" s="46">
        <f t="shared" si="40"/>
        <v>43500</v>
      </c>
      <c r="O98" s="46">
        <f t="shared" si="40"/>
        <v>43500</v>
      </c>
      <c r="P98" s="46">
        <f t="shared" si="40"/>
        <v>43500</v>
      </c>
      <c r="Q98" s="46">
        <f t="shared" si="40"/>
        <v>43500</v>
      </c>
      <c r="R98" s="46">
        <f t="shared" si="40"/>
        <v>43500</v>
      </c>
      <c r="S98" s="46">
        <f t="shared" si="40"/>
        <v>43500</v>
      </c>
      <c r="T98" s="46">
        <f t="shared" si="40"/>
        <v>43500</v>
      </c>
      <c r="U98" s="46">
        <f t="shared" si="40"/>
        <v>43500</v>
      </c>
      <c r="V98" s="46">
        <f t="shared" si="40"/>
        <v>43500</v>
      </c>
      <c r="W98" s="46">
        <f t="shared" si="40"/>
        <v>0</v>
      </c>
      <c r="X98" s="46">
        <f t="shared" si="40"/>
        <v>0</v>
      </c>
      <c r="Y98" s="46">
        <f t="shared" si="40"/>
        <v>0</v>
      </c>
      <c r="Z98" s="46">
        <f t="shared" si="40"/>
        <v>0</v>
      </c>
      <c r="AA98" s="46">
        <f t="shared" si="40"/>
        <v>0</v>
      </c>
      <c r="AB98" s="46">
        <f t="shared" si="40"/>
        <v>0</v>
      </c>
      <c r="AC98" s="46">
        <f t="shared" si="40"/>
        <v>0</v>
      </c>
      <c r="AD98" s="46">
        <f t="shared" si="40"/>
        <v>0</v>
      </c>
      <c r="AE98" s="46">
        <f t="shared" si="40"/>
        <v>0</v>
      </c>
      <c r="AF98" s="46">
        <f t="shared" si="40"/>
        <v>0</v>
      </c>
    </row>
    <row r="99" spans="1:33">
      <c r="A99" s="197" t="s">
        <v>19</v>
      </c>
      <c r="B99" s="16"/>
      <c r="C99" s="46">
        <f t="shared" ref="C99:AF99" si="41">C55</f>
        <v>391500</v>
      </c>
      <c r="D99" s="46">
        <f t="shared" si="41"/>
        <v>391500</v>
      </c>
      <c r="E99" s="46">
        <f t="shared" si="41"/>
        <v>391500</v>
      </c>
      <c r="F99" s="46">
        <f t="shared" si="41"/>
        <v>391500</v>
      </c>
      <c r="G99" s="46">
        <f t="shared" si="41"/>
        <v>391500</v>
      </c>
      <c r="H99" s="46">
        <f t="shared" si="41"/>
        <v>391500</v>
      </c>
      <c r="I99" s="46">
        <f t="shared" si="41"/>
        <v>391500</v>
      </c>
      <c r="J99" s="46">
        <f t="shared" si="41"/>
        <v>391500</v>
      </c>
      <c r="K99" s="46">
        <f t="shared" si="41"/>
        <v>391500</v>
      </c>
      <c r="L99" s="46">
        <f t="shared" si="41"/>
        <v>391500</v>
      </c>
      <c r="M99" s="46">
        <f t="shared" si="41"/>
        <v>391500</v>
      </c>
      <c r="N99" s="46">
        <f t="shared" si="41"/>
        <v>391500</v>
      </c>
      <c r="O99" s="46">
        <f t="shared" si="41"/>
        <v>391500</v>
      </c>
      <c r="P99" s="46">
        <f t="shared" si="41"/>
        <v>391500</v>
      </c>
      <c r="Q99" s="46">
        <f t="shared" si="41"/>
        <v>391500</v>
      </c>
      <c r="R99" s="46">
        <f t="shared" si="41"/>
        <v>391500</v>
      </c>
      <c r="S99" s="46">
        <f t="shared" si="41"/>
        <v>391500</v>
      </c>
      <c r="T99" s="46">
        <f t="shared" si="41"/>
        <v>391500</v>
      </c>
      <c r="U99" s="46">
        <f t="shared" si="41"/>
        <v>391500</v>
      </c>
      <c r="V99" s="46">
        <f t="shared" si="41"/>
        <v>391500</v>
      </c>
      <c r="W99" s="46">
        <f t="shared" si="41"/>
        <v>0</v>
      </c>
      <c r="X99" s="46">
        <f t="shared" si="41"/>
        <v>0</v>
      </c>
      <c r="Y99" s="46">
        <f t="shared" si="41"/>
        <v>0</v>
      </c>
      <c r="Z99" s="46">
        <f t="shared" si="41"/>
        <v>0</v>
      </c>
      <c r="AA99" s="46">
        <f t="shared" si="41"/>
        <v>0</v>
      </c>
      <c r="AB99" s="46">
        <f t="shared" si="41"/>
        <v>0</v>
      </c>
      <c r="AC99" s="46">
        <f t="shared" si="41"/>
        <v>0</v>
      </c>
      <c r="AD99" s="46">
        <f t="shared" si="41"/>
        <v>0</v>
      </c>
      <c r="AE99" s="46">
        <f t="shared" si="41"/>
        <v>0</v>
      </c>
      <c r="AF99" s="198">
        <f t="shared" si="41"/>
        <v>0</v>
      </c>
    </row>
    <row r="100" spans="1:33">
      <c r="A100" s="159" t="s">
        <v>49</v>
      </c>
      <c r="C100" s="44">
        <f>SUM('PV - AO CRE'!B112:B113)</f>
        <v>-35211.940795236005</v>
      </c>
      <c r="D100" s="44">
        <f>SUM('PV - AO CRE'!C112:C113)</f>
        <v>-70423.88159047201</v>
      </c>
      <c r="E100" s="44">
        <f>SUM('PV - AO CRE'!D112:D113)</f>
        <v>-105635.82238570802</v>
      </c>
      <c r="F100" s="44">
        <f>SUM('PV - AO CRE'!E112:E113)</f>
        <v>-140847.76318094402</v>
      </c>
      <c r="G100" s="44">
        <f>SUM('PV - AO CRE'!F112:F113)</f>
        <v>-176059.70397618006</v>
      </c>
      <c r="H100" s="44">
        <f>SUM('PV - AO CRE'!G112:G113)</f>
        <v>-211271.64477141606</v>
      </c>
      <c r="I100" s="44">
        <f>SUM('PV - AO CRE'!H112:H113)</f>
        <v>-246483.58556665207</v>
      </c>
      <c r="J100" s="44">
        <f>SUM('PV - AO CRE'!I112:I113)</f>
        <v>-281695.5263618881</v>
      </c>
      <c r="K100" s="44">
        <f>SUM('PV - AO CRE'!J112:J113)</f>
        <v>-316907.46715712408</v>
      </c>
      <c r="L100" s="44">
        <f>SUM('PV - AO CRE'!K112:K113)</f>
        <v>-352119.40795236005</v>
      </c>
      <c r="M100" s="44">
        <f>SUM('PV - AO CRE'!L112:L113)</f>
        <v>-387331.34874759609</v>
      </c>
      <c r="N100" s="44">
        <f>SUM('PV - AO CRE'!M112:M113)</f>
        <v>-422543.28954283212</v>
      </c>
      <c r="O100" s="44">
        <f>SUM('PV - AO CRE'!N112:N113)</f>
        <v>-457755.23033806816</v>
      </c>
      <c r="P100" s="44">
        <f>SUM('PV - AO CRE'!O112:O113)</f>
        <v>-492967.17113330413</v>
      </c>
      <c r="Q100" s="44">
        <f>SUM('PV - AO CRE'!P112:P113)</f>
        <v>-528179.11192854017</v>
      </c>
      <c r="R100" s="44">
        <f>SUM('PV - AO CRE'!Q112:Q113)</f>
        <v>-528179.11192854017</v>
      </c>
      <c r="S100" s="44">
        <f>SUM('PV - AO CRE'!R112:R113)</f>
        <v>-528179.11192854017</v>
      </c>
      <c r="T100" s="44">
        <f>SUM('PV - AO CRE'!S112:S113)</f>
        <v>-528179.11192854017</v>
      </c>
      <c r="U100" s="44">
        <f>SUM('PV - AO CRE'!T112:T113)</f>
        <v>-528179.11192854017</v>
      </c>
      <c r="V100" s="44">
        <f>SUM('PV - AO CRE'!U112:U113)</f>
        <v>-528179.11192854017</v>
      </c>
      <c r="W100" s="44">
        <f>SUM('PV - AO CRE'!V112:V113)</f>
        <v>-492967.17113330413</v>
      </c>
      <c r="X100" s="44">
        <f>SUM('PV - AO CRE'!W112:W113)</f>
        <v>-457755.2303380681</v>
      </c>
      <c r="Y100" s="44">
        <f>SUM('PV - AO CRE'!X112:X113)</f>
        <v>-422543.28954283212</v>
      </c>
      <c r="Z100" s="44">
        <f>SUM('PV - AO CRE'!Y112:Y113)</f>
        <v>-387331.34874759609</v>
      </c>
      <c r="AA100" s="44">
        <f>SUM('PV - AO CRE'!Z112:Z113)</f>
        <v>-352119.40795236005</v>
      </c>
      <c r="AB100" s="44">
        <f>SUM('PV - AO CRE'!AA112:AA113)</f>
        <v>-316907.46715712408</v>
      </c>
      <c r="AC100" s="44">
        <f>SUM('PV - AO CRE'!AB112:AB113)</f>
        <v>-281695.52636188804</v>
      </c>
      <c r="AD100" s="44">
        <f>SUM('PV - AO CRE'!AC112:AC113)</f>
        <v>-246483.58556665207</v>
      </c>
      <c r="AE100" s="44">
        <f>SUM('PV - AO CRE'!AD112:AD113)</f>
        <v>-211271.64477141609</v>
      </c>
      <c r="AF100" s="196">
        <f>SUM('PV - AO CRE'!AE112:AE113)</f>
        <v>-176059.70397618006</v>
      </c>
    </row>
    <row r="101" spans="1:33">
      <c r="A101" s="166" t="s">
        <v>21</v>
      </c>
      <c r="B101" s="199">
        <f>SUM(B96:B100)</f>
        <v>200000</v>
      </c>
      <c r="C101" s="199">
        <f>SUM(C96:C100)+B101</f>
        <v>171975.55920476399</v>
      </c>
      <c r="D101" s="199">
        <f t="shared" ref="D101:AF101" si="42">SUM(D96:D100)+C101</f>
        <v>147626.67761429198</v>
      </c>
      <c r="E101" s="199">
        <f t="shared" si="42"/>
        <v>126953.35522858397</v>
      </c>
      <c r="F101" s="199">
        <f t="shared" si="42"/>
        <v>109955.59204763995</v>
      </c>
      <c r="G101" s="199">
        <f t="shared" si="42"/>
        <v>96633.388071459893</v>
      </c>
      <c r="H101" s="199">
        <f t="shared" si="42"/>
        <v>86986.743300043832</v>
      </c>
      <c r="I101" s="199">
        <f t="shared" si="42"/>
        <v>81015.657733391767</v>
      </c>
      <c r="J101" s="199">
        <f t="shared" si="42"/>
        <v>78720.131371503667</v>
      </c>
      <c r="K101" s="199">
        <f t="shared" si="42"/>
        <v>80100.164214379591</v>
      </c>
      <c r="L101" s="199">
        <f t="shared" si="42"/>
        <v>85155.756262019539</v>
      </c>
      <c r="M101" s="199">
        <f t="shared" si="42"/>
        <v>93886.907514423452</v>
      </c>
      <c r="N101" s="199">
        <f t="shared" si="42"/>
        <v>106293.61797159133</v>
      </c>
      <c r="O101" s="199">
        <f t="shared" si="42"/>
        <v>122375.88763352318</v>
      </c>
      <c r="P101" s="199">
        <f t="shared" si="42"/>
        <v>142133.71650021904</v>
      </c>
      <c r="Q101" s="199">
        <f t="shared" si="42"/>
        <v>165567.10457167888</v>
      </c>
      <c r="R101" s="199">
        <f t="shared" si="42"/>
        <v>227887.99264313871</v>
      </c>
      <c r="S101" s="199">
        <f t="shared" si="42"/>
        <v>329096.38071459858</v>
      </c>
      <c r="T101" s="199">
        <f t="shared" si="42"/>
        <v>469192.26878605841</v>
      </c>
      <c r="U101" s="199">
        <f t="shared" si="42"/>
        <v>648175.65685751825</v>
      </c>
      <c r="V101" s="199">
        <f t="shared" si="42"/>
        <v>866046.54492897808</v>
      </c>
      <c r="W101" s="199">
        <f t="shared" si="42"/>
        <v>1088941.8737956739</v>
      </c>
      <c r="X101" s="199">
        <f t="shared" si="42"/>
        <v>1305986.643457606</v>
      </c>
      <c r="Y101" s="199">
        <f t="shared" si="42"/>
        <v>1517180.8539147738</v>
      </c>
      <c r="Z101" s="199">
        <f t="shared" si="42"/>
        <v>1722524.5051671776</v>
      </c>
      <c r="AA101" s="199">
        <f t="shared" si="42"/>
        <v>1922017.5972148175</v>
      </c>
      <c r="AB101" s="199">
        <f t="shared" si="42"/>
        <v>2115660.1300576935</v>
      </c>
      <c r="AC101" s="199">
        <f t="shared" si="42"/>
        <v>2303452.1036958052</v>
      </c>
      <c r="AD101" s="199">
        <f t="shared" si="42"/>
        <v>2485393.5181291532</v>
      </c>
      <c r="AE101" s="199">
        <f t="shared" si="42"/>
        <v>2661484.373357737</v>
      </c>
      <c r="AF101" s="200">
        <f t="shared" si="42"/>
        <v>2831724.669381557</v>
      </c>
      <c r="AG101" s="18"/>
    </row>
    <row r="102" spans="1:33">
      <c r="C102" s="9"/>
      <c r="D102" s="9"/>
      <c r="E102" s="9"/>
      <c r="F102" s="9"/>
      <c r="G102" s="9"/>
      <c r="H102" s="9"/>
      <c r="I102" s="9"/>
      <c r="J102" s="9"/>
      <c r="AF102" s="9"/>
    </row>
    <row r="105" spans="1:33" hidden="1" outlineLevel="1">
      <c r="C105" s="18"/>
    </row>
    <row r="106" spans="1:33" hidden="1" outlineLevel="1"/>
    <row r="107" spans="1:33" ht="15" hidden="1" outlineLevel="1">
      <c r="A107"/>
      <c r="B107">
        <v>1</v>
      </c>
      <c r="C107">
        <v>2</v>
      </c>
      <c r="D107">
        <v>3</v>
      </c>
      <c r="E107">
        <v>4</v>
      </c>
      <c r="F107">
        <v>5</v>
      </c>
      <c r="G107">
        <v>6</v>
      </c>
      <c r="H107">
        <v>7</v>
      </c>
      <c r="I107">
        <v>8</v>
      </c>
      <c r="J107">
        <v>9</v>
      </c>
      <c r="K107">
        <v>10</v>
      </c>
      <c r="L107">
        <v>11</v>
      </c>
      <c r="M107">
        <v>12</v>
      </c>
      <c r="N107">
        <v>13</v>
      </c>
      <c r="O107">
        <v>14</v>
      </c>
      <c r="P107">
        <v>15</v>
      </c>
      <c r="Q107">
        <v>16</v>
      </c>
      <c r="R107">
        <v>17</v>
      </c>
      <c r="S107">
        <v>18</v>
      </c>
      <c r="T107">
        <v>19</v>
      </c>
      <c r="U107">
        <v>20</v>
      </c>
      <c r="V107">
        <v>21</v>
      </c>
      <c r="W107">
        <v>22</v>
      </c>
      <c r="X107">
        <v>23</v>
      </c>
      <c r="Y107">
        <v>24</v>
      </c>
      <c r="Z107">
        <v>25</v>
      </c>
      <c r="AA107">
        <v>26</v>
      </c>
      <c r="AB107">
        <v>27</v>
      </c>
      <c r="AC107">
        <v>28</v>
      </c>
      <c r="AD107">
        <v>29</v>
      </c>
      <c r="AE107">
        <v>30</v>
      </c>
      <c r="AF107"/>
      <c r="AG107"/>
    </row>
    <row r="108" spans="1:33" ht="15" hidden="1" outlineLevel="1">
      <c r="A108" t="s">
        <v>40</v>
      </c>
      <c r="B108">
        <v>2027</v>
      </c>
      <c r="C108">
        <v>2028</v>
      </c>
      <c r="D108">
        <v>2029</v>
      </c>
      <c r="E108">
        <v>2030</v>
      </c>
      <c r="F108">
        <v>2031</v>
      </c>
      <c r="G108">
        <v>2032</v>
      </c>
      <c r="H108">
        <v>2033</v>
      </c>
      <c r="I108">
        <v>2034</v>
      </c>
      <c r="J108">
        <v>2035</v>
      </c>
      <c r="K108">
        <v>2036</v>
      </c>
      <c r="L108">
        <v>2037</v>
      </c>
      <c r="M108">
        <v>2038</v>
      </c>
      <c r="N108">
        <v>2039</v>
      </c>
      <c r="O108">
        <v>2040</v>
      </c>
      <c r="P108">
        <v>2041</v>
      </c>
      <c r="Q108">
        <v>2042</v>
      </c>
      <c r="R108">
        <v>2043</v>
      </c>
      <c r="S108">
        <v>2044</v>
      </c>
      <c r="T108">
        <v>2045</v>
      </c>
      <c r="U108">
        <v>2046</v>
      </c>
      <c r="V108">
        <v>2047</v>
      </c>
      <c r="W108">
        <v>2048</v>
      </c>
      <c r="X108">
        <v>2049</v>
      </c>
      <c r="Y108">
        <v>2050</v>
      </c>
      <c r="Z108">
        <v>2051</v>
      </c>
      <c r="AA108">
        <v>2052</v>
      </c>
      <c r="AB108">
        <v>2053</v>
      </c>
      <c r="AC108">
        <v>2054</v>
      </c>
      <c r="AD108">
        <v>2055</v>
      </c>
      <c r="AE108">
        <v>2056</v>
      </c>
      <c r="AF108"/>
      <c r="AG108"/>
    </row>
    <row r="109" spans="1:33" ht="15" hidden="1" outlineLevel="1">
      <c r="A109" s="1">
        <v>20</v>
      </c>
      <c r="B109" s="35">
        <f>C54/$A$109</f>
        <v>21750</v>
      </c>
      <c r="C109" s="35">
        <f t="shared" ref="C109:U109" si="43">D54/$A$109+B109</f>
        <v>43500</v>
      </c>
      <c r="D109" s="35">
        <f t="shared" si="43"/>
        <v>65250</v>
      </c>
      <c r="E109" s="35">
        <f t="shared" si="43"/>
        <v>87000</v>
      </c>
      <c r="F109" s="35">
        <f t="shared" si="43"/>
        <v>108750</v>
      </c>
      <c r="G109" s="35">
        <f t="shared" si="43"/>
        <v>130500</v>
      </c>
      <c r="H109" s="35">
        <f t="shared" si="43"/>
        <v>152250</v>
      </c>
      <c r="I109" s="35">
        <f t="shared" si="43"/>
        <v>174000</v>
      </c>
      <c r="J109" s="35">
        <f t="shared" si="43"/>
        <v>195750</v>
      </c>
      <c r="K109" s="35">
        <f t="shared" si="43"/>
        <v>217500</v>
      </c>
      <c r="L109" s="35">
        <f t="shared" si="43"/>
        <v>239250</v>
      </c>
      <c r="M109" s="35">
        <f t="shared" si="43"/>
        <v>261000</v>
      </c>
      <c r="N109" s="35">
        <f t="shared" si="43"/>
        <v>282750</v>
      </c>
      <c r="O109" s="35">
        <f t="shared" si="43"/>
        <v>304500</v>
      </c>
      <c r="P109" s="35">
        <f t="shared" si="43"/>
        <v>326250</v>
      </c>
      <c r="Q109" s="35">
        <f t="shared" si="43"/>
        <v>348000</v>
      </c>
      <c r="R109" s="35">
        <f t="shared" si="43"/>
        <v>369750</v>
      </c>
      <c r="S109" s="35">
        <f t="shared" si="43"/>
        <v>391500</v>
      </c>
      <c r="T109" s="35">
        <f t="shared" si="43"/>
        <v>413250</v>
      </c>
      <c r="U109" s="35">
        <f t="shared" si="43"/>
        <v>435000</v>
      </c>
      <c r="V109" s="35">
        <f>W54/$A$109+U109-B109</f>
        <v>413250</v>
      </c>
      <c r="W109" s="35">
        <f t="shared" ref="W109:AE109" si="44">X54/$A$109+V109-C109+B109</f>
        <v>391500</v>
      </c>
      <c r="X109" s="35">
        <f t="shared" si="44"/>
        <v>369750</v>
      </c>
      <c r="Y109" s="35">
        <f t="shared" si="44"/>
        <v>348000</v>
      </c>
      <c r="Z109" s="35">
        <f t="shared" si="44"/>
        <v>326250</v>
      </c>
      <c r="AA109" s="35">
        <f t="shared" si="44"/>
        <v>304500</v>
      </c>
      <c r="AB109" s="35">
        <f t="shared" si="44"/>
        <v>282750</v>
      </c>
      <c r="AC109" s="35">
        <f t="shared" si="44"/>
        <v>261000</v>
      </c>
      <c r="AD109" s="35">
        <f t="shared" si="44"/>
        <v>239250</v>
      </c>
      <c r="AE109" s="35">
        <f t="shared" si="44"/>
        <v>217500</v>
      </c>
      <c r="AF109"/>
      <c r="AG109"/>
    </row>
    <row r="110" spans="1:33" ht="15" hidden="1" outlineLevel="1">
      <c r="A110"/>
      <c r="B110"/>
      <c r="C110"/>
      <c r="D110"/>
      <c r="E110"/>
      <c r="F110"/>
      <c r="G110"/>
      <c r="H110"/>
      <c r="I110"/>
      <c r="J110"/>
      <c r="K110"/>
      <c r="L110"/>
      <c r="M110"/>
      <c r="N110"/>
      <c r="O110"/>
      <c r="P110"/>
      <c r="Q110"/>
      <c r="R110"/>
      <c r="S110"/>
      <c r="T110"/>
      <c r="U110"/>
      <c r="V110"/>
      <c r="W110"/>
      <c r="X110"/>
      <c r="Y110"/>
      <c r="Z110"/>
      <c r="AA110"/>
      <c r="AB110"/>
      <c r="AC110"/>
      <c r="AD110"/>
      <c r="AE110"/>
      <c r="AF110"/>
      <c r="AG110"/>
    </row>
    <row r="111" spans="1:33" ht="15" hidden="1" outlineLevel="1">
      <c r="A111"/>
      <c r="B111"/>
      <c r="C111" s="37"/>
      <c r="D111"/>
      <c r="E111"/>
      <c r="F111"/>
      <c r="G111"/>
      <c r="H111"/>
      <c r="I111"/>
      <c r="J111"/>
      <c r="K111"/>
      <c r="L111"/>
      <c r="M111"/>
      <c r="N111"/>
      <c r="O111"/>
      <c r="P111"/>
      <c r="Q111"/>
      <c r="R111"/>
      <c r="S111"/>
      <c r="T111"/>
      <c r="U111"/>
      <c r="V111"/>
      <c r="W111"/>
      <c r="X111"/>
      <c r="Y111"/>
      <c r="Z111"/>
      <c r="AA111"/>
      <c r="AB111"/>
      <c r="AC111"/>
      <c r="AD111"/>
      <c r="AE111"/>
      <c r="AF111"/>
      <c r="AG111"/>
    </row>
    <row r="112" spans="1:33" ht="15" hidden="1" outlineLevel="1">
      <c r="A112" t="s">
        <v>45</v>
      </c>
      <c r="B112" s="37">
        <f>B149</f>
        <v>-15660</v>
      </c>
      <c r="C112" s="37">
        <f>C149</f>
        <v>-30537.922368190557</v>
      </c>
      <c r="D112" s="37">
        <f t="shared" ref="D112:AE112" si="45">D149</f>
        <v>-44602.4839992993</v>
      </c>
      <c r="E112" s="37">
        <f t="shared" si="45"/>
        <v>-57821.150463842954</v>
      </c>
      <c r="F112" s="37">
        <f t="shared" si="45"/>
        <v>-70160.085955158909</v>
      </c>
      <c r="G112" s="37">
        <f t="shared" si="45"/>
        <v>-81584.101234318077</v>
      </c>
      <c r="H112" s="37">
        <f t="shared" si="45"/>
        <v>-92056.599492834153</v>
      </c>
      <c r="I112" s="37">
        <f t="shared" si="45"/>
        <v>-101539.52004988144</v>
      </c>
      <c r="J112" s="37">
        <f t="shared" si="45"/>
        <v>-109993.27979740118</v>
      </c>
      <c r="K112" s="37">
        <f t="shared" si="45"/>
        <v>-117376.71230301225</v>
      </c>
      <c r="L112" s="37">
        <f t="shared" si="45"/>
        <v>-123647.00447703832</v>
      </c>
      <c r="M112" s="37">
        <f t="shared" si="45"/>
        <v>-128759.63070621602</v>
      </c>
      <c r="N112" s="37">
        <f t="shared" si="45"/>
        <v>-132668.28435275139</v>
      </c>
      <c r="O112" s="37">
        <f t="shared" si="45"/>
        <v>-135324.8065133387</v>
      </c>
      <c r="P112" s="37">
        <f t="shared" si="45"/>
        <v>-136679.11192854011</v>
      </c>
      <c r="Q112" s="37">
        <f t="shared" si="45"/>
        <v>-136679.11192854011</v>
      </c>
      <c r="R112" s="37">
        <f t="shared" si="45"/>
        <v>-136679.11192854011</v>
      </c>
      <c r="S112" s="37">
        <f t="shared" si="45"/>
        <v>-136679.11192854011</v>
      </c>
      <c r="T112" s="37">
        <f t="shared" si="45"/>
        <v>-136679.11192854011</v>
      </c>
      <c r="U112" s="37">
        <f t="shared" si="45"/>
        <v>-136679.11192854011</v>
      </c>
      <c r="V112" s="37">
        <f t="shared" si="45"/>
        <v>-121019.11192854009</v>
      </c>
      <c r="W112" s="37">
        <f t="shared" si="45"/>
        <v>-106141.18956034954</v>
      </c>
      <c r="X112" s="37">
        <f t="shared" si="45"/>
        <v>-92076.6279292408</v>
      </c>
      <c r="Y112" s="37">
        <f t="shared" si="45"/>
        <v>-78857.961464697146</v>
      </c>
      <c r="Z112" s="37">
        <f t="shared" si="45"/>
        <v>-66519.025973381184</v>
      </c>
      <c r="AA112" s="37">
        <f t="shared" si="45"/>
        <v>-55095.01069422203</v>
      </c>
      <c r="AB112" s="37">
        <f t="shared" si="45"/>
        <v>-44622.512435705954</v>
      </c>
      <c r="AC112" s="37">
        <f t="shared" si="45"/>
        <v>-35139.59187865867</v>
      </c>
      <c r="AD112" s="37">
        <f t="shared" si="45"/>
        <v>-26685.832131138934</v>
      </c>
      <c r="AE112" s="37">
        <f t="shared" si="45"/>
        <v>-19302.399625527851</v>
      </c>
      <c r="AF112"/>
      <c r="AG112"/>
    </row>
    <row r="113" spans="1:33" ht="15" hidden="1" outlineLevel="1">
      <c r="A113" t="s">
        <v>46</v>
      </c>
      <c r="B113" s="37">
        <f>B182</f>
        <v>-19551.940795236009</v>
      </c>
      <c r="C113" s="37">
        <f t="shared" ref="C113:AE113" si="46">C182</f>
        <v>-39885.959222281454</v>
      </c>
      <c r="D113" s="37">
        <f t="shared" si="46"/>
        <v>-61033.338386408723</v>
      </c>
      <c r="E113" s="37">
        <f t="shared" si="46"/>
        <v>-83026.612717101074</v>
      </c>
      <c r="F113" s="37">
        <f t="shared" si="46"/>
        <v>-105899.61802102113</v>
      </c>
      <c r="G113" s="37">
        <f t="shared" si="46"/>
        <v>-129687.54353709798</v>
      </c>
      <c r="H113" s="37">
        <f t="shared" si="46"/>
        <v>-154426.98607381791</v>
      </c>
      <c r="I113" s="37">
        <f t="shared" si="46"/>
        <v>-180156.00631200665</v>
      </c>
      <c r="J113" s="37">
        <f t="shared" si="46"/>
        <v>-206914.18735972288</v>
      </c>
      <c r="K113" s="37">
        <f t="shared" si="46"/>
        <v>-234742.69564934782</v>
      </c>
      <c r="L113" s="37">
        <f t="shared" si="46"/>
        <v>-263684.34427055775</v>
      </c>
      <c r="M113" s="37">
        <f t="shared" si="46"/>
        <v>-293783.65883661609</v>
      </c>
      <c r="N113" s="37">
        <f t="shared" si="46"/>
        <v>-325086.94598531676</v>
      </c>
      <c r="O113" s="37">
        <f t="shared" si="46"/>
        <v>-357642.36461996543</v>
      </c>
      <c r="P113" s="37">
        <f t="shared" si="46"/>
        <v>-391500.00000000006</v>
      </c>
      <c r="Q113" s="37">
        <f t="shared" si="46"/>
        <v>-391500.00000000006</v>
      </c>
      <c r="R113" s="37">
        <f t="shared" si="46"/>
        <v>-391500.00000000006</v>
      </c>
      <c r="S113" s="37">
        <f t="shared" si="46"/>
        <v>-391500.00000000006</v>
      </c>
      <c r="T113" s="37">
        <f t="shared" si="46"/>
        <v>-391500.00000000006</v>
      </c>
      <c r="U113" s="37">
        <f t="shared" si="46"/>
        <v>-391500.00000000006</v>
      </c>
      <c r="V113" s="37">
        <f t="shared" si="46"/>
        <v>-371948.05920476402</v>
      </c>
      <c r="W113" s="37">
        <f t="shared" si="46"/>
        <v>-351614.04077771859</v>
      </c>
      <c r="X113" s="37">
        <f t="shared" si="46"/>
        <v>-330466.66161359131</v>
      </c>
      <c r="Y113" s="37">
        <f t="shared" si="46"/>
        <v>-308473.38728289894</v>
      </c>
      <c r="Z113" s="37">
        <f t="shared" si="46"/>
        <v>-285600.38197897887</v>
      </c>
      <c r="AA113" s="37">
        <f t="shared" si="46"/>
        <v>-261812.45646290205</v>
      </c>
      <c r="AB113" s="37">
        <f t="shared" si="46"/>
        <v>-237073.01392618212</v>
      </c>
      <c r="AC113" s="37">
        <f t="shared" si="46"/>
        <v>-211343.99368799341</v>
      </c>
      <c r="AD113" s="37">
        <f t="shared" si="46"/>
        <v>-184585.81264027714</v>
      </c>
      <c r="AE113" s="37">
        <f t="shared" si="46"/>
        <v>-156757.30435065221</v>
      </c>
      <c r="AF113"/>
      <c r="AG113"/>
    </row>
    <row r="114" spans="1:33" ht="15" hidden="1" outlineLevel="1">
      <c r="A114" t="s">
        <v>47</v>
      </c>
      <c r="B114" s="37">
        <f>B216</f>
        <v>0</v>
      </c>
      <c r="C114" s="37">
        <f t="shared" ref="C114:AE114" si="47">C216</f>
        <v>0</v>
      </c>
      <c r="D114" s="37">
        <f t="shared" si="47"/>
        <v>0</v>
      </c>
      <c r="E114" s="37">
        <f t="shared" si="47"/>
        <v>0</v>
      </c>
      <c r="F114" s="37">
        <f t="shared" si="47"/>
        <v>0</v>
      </c>
      <c r="G114" s="37">
        <f t="shared" si="47"/>
        <v>0</v>
      </c>
      <c r="H114" s="37">
        <f t="shared" si="47"/>
        <v>0</v>
      </c>
      <c r="I114" s="37">
        <f t="shared" si="47"/>
        <v>0</v>
      </c>
      <c r="J114" s="37">
        <f t="shared" si="47"/>
        <v>0</v>
      </c>
      <c r="K114" s="37">
        <f t="shared" si="47"/>
        <v>0</v>
      </c>
      <c r="L114" s="37">
        <f t="shared" si="47"/>
        <v>0</v>
      </c>
      <c r="M114" s="37">
        <f t="shared" si="47"/>
        <v>0</v>
      </c>
      <c r="N114" s="37">
        <f t="shared" si="47"/>
        <v>0</v>
      </c>
      <c r="O114" s="37">
        <f t="shared" si="47"/>
        <v>0</v>
      </c>
      <c r="P114" s="37">
        <f t="shared" si="47"/>
        <v>0</v>
      </c>
      <c r="Q114" s="37">
        <f t="shared" si="47"/>
        <v>0</v>
      </c>
      <c r="R114" s="37">
        <f t="shared" si="47"/>
        <v>0</v>
      </c>
      <c r="S114" s="37">
        <f t="shared" si="47"/>
        <v>0</v>
      </c>
      <c r="T114" s="37">
        <f t="shared" si="47"/>
        <v>0</v>
      </c>
      <c r="U114" s="37">
        <f t="shared" si="47"/>
        <v>0</v>
      </c>
      <c r="V114" s="37">
        <f t="shared" si="47"/>
        <v>0</v>
      </c>
      <c r="W114" s="37">
        <f t="shared" si="47"/>
        <v>0</v>
      </c>
      <c r="X114" s="37">
        <f t="shared" si="47"/>
        <v>0</v>
      </c>
      <c r="Y114" s="37">
        <f t="shared" si="47"/>
        <v>0</v>
      </c>
      <c r="Z114" s="37">
        <f t="shared" si="47"/>
        <v>0</v>
      </c>
      <c r="AA114" s="37">
        <f t="shared" si="47"/>
        <v>0</v>
      </c>
      <c r="AB114" s="37">
        <f t="shared" si="47"/>
        <v>0</v>
      </c>
      <c r="AC114" s="37">
        <f t="shared" si="47"/>
        <v>0</v>
      </c>
      <c r="AD114" s="37">
        <f t="shared" si="47"/>
        <v>0</v>
      </c>
      <c r="AE114" s="37">
        <f t="shared" si="47"/>
        <v>0</v>
      </c>
      <c r="AF114"/>
      <c r="AG114"/>
    </row>
    <row r="115" spans="1:33" ht="15" hidden="1" outlineLevel="1">
      <c r="A115" t="s">
        <v>48</v>
      </c>
      <c r="B115" s="37">
        <f>B249</f>
        <v>0</v>
      </c>
      <c r="C115" s="37">
        <f t="shared" ref="C115:AE115" si="48">C249</f>
        <v>0</v>
      </c>
      <c r="D115" s="37">
        <f t="shared" si="48"/>
        <v>0</v>
      </c>
      <c r="E115" s="37">
        <f t="shared" si="48"/>
        <v>0</v>
      </c>
      <c r="F115" s="37">
        <f t="shared" si="48"/>
        <v>0</v>
      </c>
      <c r="G115" s="37">
        <f t="shared" si="48"/>
        <v>0</v>
      </c>
      <c r="H115" s="37">
        <f t="shared" si="48"/>
        <v>0</v>
      </c>
      <c r="I115" s="37">
        <f t="shared" si="48"/>
        <v>0</v>
      </c>
      <c r="J115" s="37">
        <f t="shared" si="48"/>
        <v>0</v>
      </c>
      <c r="K115" s="37">
        <f t="shared" si="48"/>
        <v>0</v>
      </c>
      <c r="L115" s="37">
        <f t="shared" si="48"/>
        <v>0</v>
      </c>
      <c r="M115" s="37">
        <f t="shared" si="48"/>
        <v>0</v>
      </c>
      <c r="N115" s="37">
        <f t="shared" si="48"/>
        <v>0</v>
      </c>
      <c r="O115" s="37">
        <f t="shared" si="48"/>
        <v>0</v>
      </c>
      <c r="P115" s="37">
        <f t="shared" si="48"/>
        <v>0</v>
      </c>
      <c r="Q115" s="37">
        <f t="shared" si="48"/>
        <v>0</v>
      </c>
      <c r="R115" s="37">
        <f t="shared" si="48"/>
        <v>0</v>
      </c>
      <c r="S115" s="37">
        <f t="shared" si="48"/>
        <v>0</v>
      </c>
      <c r="T115" s="37">
        <f t="shared" si="48"/>
        <v>0</v>
      </c>
      <c r="U115" s="37">
        <f t="shared" si="48"/>
        <v>0</v>
      </c>
      <c r="V115" s="37">
        <f t="shared" si="48"/>
        <v>0</v>
      </c>
      <c r="W115" s="37">
        <f t="shared" si="48"/>
        <v>0</v>
      </c>
      <c r="X115" s="37">
        <f t="shared" si="48"/>
        <v>0</v>
      </c>
      <c r="Y115" s="37">
        <f t="shared" si="48"/>
        <v>0</v>
      </c>
      <c r="Z115" s="37">
        <f t="shared" si="48"/>
        <v>0</v>
      </c>
      <c r="AA115" s="37">
        <f t="shared" si="48"/>
        <v>0</v>
      </c>
      <c r="AB115" s="37">
        <f t="shared" si="48"/>
        <v>0</v>
      </c>
      <c r="AC115" s="37">
        <f t="shared" si="48"/>
        <v>0</v>
      </c>
      <c r="AD115" s="37">
        <f t="shared" si="48"/>
        <v>0</v>
      </c>
      <c r="AE115" s="37">
        <f t="shared" si="48"/>
        <v>0</v>
      </c>
      <c r="AF115"/>
      <c r="AG115"/>
    </row>
    <row r="116" spans="1:33" ht="15" hidden="1" outlineLevel="1">
      <c r="A116"/>
      <c r="B116"/>
      <c r="C116"/>
      <c r="D116"/>
      <c r="E116"/>
      <c r="F116"/>
      <c r="G116"/>
      <c r="H116"/>
      <c r="I116"/>
      <c r="J116"/>
      <c r="K116"/>
      <c r="L116"/>
      <c r="M116"/>
      <c r="N116"/>
      <c r="O116"/>
      <c r="P116"/>
      <c r="Q116"/>
      <c r="R116"/>
      <c r="S116"/>
      <c r="T116"/>
      <c r="U116"/>
      <c r="V116"/>
      <c r="W116"/>
      <c r="X116"/>
      <c r="Y116"/>
      <c r="Z116"/>
      <c r="AA116"/>
      <c r="AB116"/>
      <c r="AC116"/>
      <c r="AD116"/>
      <c r="AE116"/>
      <c r="AF116"/>
      <c r="AG116"/>
    </row>
    <row r="117" spans="1:33" ht="15" hidden="1" outlineLevel="1">
      <c r="A117"/>
      <c r="B117"/>
      <c r="C117"/>
      <c r="D117"/>
      <c r="E117"/>
      <c r="F117"/>
      <c r="G117"/>
      <c r="H117"/>
      <c r="I117"/>
      <c r="J117"/>
      <c r="K117"/>
      <c r="L117"/>
      <c r="M117"/>
      <c r="N117"/>
      <c r="O117"/>
      <c r="P117"/>
      <c r="Q117"/>
      <c r="R117"/>
      <c r="S117"/>
      <c r="T117"/>
      <c r="U117"/>
      <c r="V117"/>
      <c r="W117"/>
      <c r="X117"/>
      <c r="Y117"/>
      <c r="Z117"/>
      <c r="AA117"/>
      <c r="AB117"/>
      <c r="AC117"/>
      <c r="AD117"/>
      <c r="AE117"/>
      <c r="AF117"/>
      <c r="AG117"/>
    </row>
    <row r="118" spans="1:33" ht="15" hidden="1" outlineLevel="1">
      <c r="A118" s="2" t="s">
        <v>57</v>
      </c>
      <c r="B118">
        <f t="shared" ref="B118:AE118" si="49">B107</f>
        <v>1</v>
      </c>
      <c r="C118">
        <f t="shared" si="49"/>
        <v>2</v>
      </c>
      <c r="D118">
        <f t="shared" si="49"/>
        <v>3</v>
      </c>
      <c r="E118">
        <f t="shared" si="49"/>
        <v>4</v>
      </c>
      <c r="F118">
        <f t="shared" si="49"/>
        <v>5</v>
      </c>
      <c r="G118">
        <f t="shared" si="49"/>
        <v>6</v>
      </c>
      <c r="H118">
        <f t="shared" si="49"/>
        <v>7</v>
      </c>
      <c r="I118">
        <f t="shared" si="49"/>
        <v>8</v>
      </c>
      <c r="J118">
        <f t="shared" si="49"/>
        <v>9</v>
      </c>
      <c r="K118">
        <f t="shared" si="49"/>
        <v>10</v>
      </c>
      <c r="L118">
        <f t="shared" si="49"/>
        <v>11</v>
      </c>
      <c r="M118">
        <f t="shared" si="49"/>
        <v>12</v>
      </c>
      <c r="N118">
        <f t="shared" si="49"/>
        <v>13</v>
      </c>
      <c r="O118">
        <f t="shared" si="49"/>
        <v>14</v>
      </c>
      <c r="P118">
        <f t="shared" si="49"/>
        <v>15</v>
      </c>
      <c r="Q118">
        <f t="shared" si="49"/>
        <v>16</v>
      </c>
      <c r="R118">
        <f t="shared" si="49"/>
        <v>17</v>
      </c>
      <c r="S118">
        <f t="shared" si="49"/>
        <v>18</v>
      </c>
      <c r="T118">
        <f t="shared" si="49"/>
        <v>19</v>
      </c>
      <c r="U118">
        <f t="shared" si="49"/>
        <v>20</v>
      </c>
      <c r="V118">
        <f t="shared" si="49"/>
        <v>21</v>
      </c>
      <c r="W118">
        <f t="shared" si="49"/>
        <v>22</v>
      </c>
      <c r="X118">
        <f t="shared" si="49"/>
        <v>23</v>
      </c>
      <c r="Y118">
        <f t="shared" si="49"/>
        <v>24</v>
      </c>
      <c r="Z118">
        <f t="shared" si="49"/>
        <v>25</v>
      </c>
      <c r="AA118">
        <f t="shared" si="49"/>
        <v>26</v>
      </c>
      <c r="AB118">
        <f t="shared" si="49"/>
        <v>27</v>
      </c>
      <c r="AC118">
        <f t="shared" si="49"/>
        <v>28</v>
      </c>
      <c r="AD118">
        <f t="shared" si="49"/>
        <v>29</v>
      </c>
      <c r="AE118">
        <f t="shared" si="49"/>
        <v>30</v>
      </c>
      <c r="AF118"/>
      <c r="AG118"/>
    </row>
    <row r="119" spans="1:33" ht="15" hidden="1" outlineLevel="1">
      <c r="A119">
        <v>1</v>
      </c>
      <c r="B119" s="37">
        <f>IPMT('PV - AO CRE'!$B$19,'PV - AO CRE'!B$107,'PV - AO CRE'!$B$18,'PV - AO CRE'!$C$55)</f>
        <v>-15660</v>
      </c>
      <c r="C119" s="37">
        <f>IPMT('PV - AO CRE'!$B$19,'PV - AO CRE'!C$107,'PV - AO CRE'!$B$18,'PV - AO CRE'!$C$55)</f>
        <v>-14877.922368190559</v>
      </c>
      <c r="D119" s="37">
        <f>IPMT('PV - AO CRE'!$B$19,'PV - AO CRE'!D$107,'PV - AO CRE'!$B$18,'PV - AO CRE'!$C$55)</f>
        <v>-14064.561631108743</v>
      </c>
      <c r="E119" s="37">
        <f>IPMT('PV - AO CRE'!$B$19,'PV - AO CRE'!E$107,'PV - AO CRE'!$B$18,'PV - AO CRE'!$C$55)</f>
        <v>-13218.666464543652</v>
      </c>
      <c r="F119" s="37">
        <f>IPMT('PV - AO CRE'!$B$19,'PV - AO CRE'!F$107,'PV - AO CRE'!$B$18,'PV - AO CRE'!$C$55)</f>
        <v>-12338.935491315959</v>
      </c>
      <c r="G119" s="37">
        <f>IPMT('PV - AO CRE'!$B$19,'PV - AO CRE'!G$107,'PV - AO CRE'!$B$18,'PV - AO CRE'!$C$55)</f>
        <v>-11424.015279159155</v>
      </c>
      <c r="H119" s="37">
        <f>IPMT('PV - AO CRE'!$B$19,'PV - AO CRE'!H$107,'PV - AO CRE'!$B$18,'PV - AO CRE'!$C$55)</f>
        <v>-10472.49825851608</v>
      </c>
      <c r="I119" s="37">
        <f>IPMT('PV - AO CRE'!$B$19,'PV - AO CRE'!I$107,'PV - AO CRE'!$B$18,'PV - AO CRE'!$C$55)</f>
        <v>-9482.9205570472841</v>
      </c>
      <c r="J119" s="37">
        <f>IPMT('PV - AO CRE'!$B$19,'PV - AO CRE'!J$107,'PV - AO CRE'!$B$18,'PV - AO CRE'!$C$55)</f>
        <v>-8453.7597475197344</v>
      </c>
      <c r="K119" s="37">
        <f>IPMT('PV - AO CRE'!$B$19,'PV - AO CRE'!K$107,'PV - AO CRE'!$B$18,'PV - AO CRE'!$C$55)</f>
        <v>-7383.4325056110838</v>
      </c>
      <c r="L119" s="37">
        <f>IPMT('PV - AO CRE'!$B$19,'PV - AO CRE'!L$107,'PV - AO CRE'!$B$18,'PV - AO CRE'!$C$55)</f>
        <v>-6270.2921740260872</v>
      </c>
      <c r="M119" s="37">
        <f>IPMT('PV - AO CRE'!$B$19,'PV - AO CRE'!M$107,'PV - AO CRE'!$B$18,'PV - AO CRE'!$C$55)</f>
        <v>-5112.6262291776902</v>
      </c>
      <c r="N119" s="37">
        <f>IPMT('PV - AO CRE'!$B$19,'PV - AO CRE'!N$107,'PV - AO CRE'!$B$18,'PV - AO CRE'!$C$55)</f>
        <v>-3908.6536465353579</v>
      </c>
      <c r="O119" s="37">
        <f>IPMT('PV - AO CRE'!$B$19,'PV - AO CRE'!O$107,'PV - AO CRE'!$B$18,'PV - AO CRE'!$C$55)</f>
        <v>-2656.5221605873317</v>
      </c>
      <c r="P119" s="37">
        <f>IPMT('PV - AO CRE'!$B$19,'PV - AO CRE'!P$107,'PV - AO CRE'!$B$18,'PV - AO CRE'!$C$55)</f>
        <v>-1354.3054152013851</v>
      </c>
      <c r="Q119"/>
      <c r="R119"/>
      <c r="S119"/>
      <c r="T119"/>
      <c r="U119"/>
      <c r="V119"/>
      <c r="W119"/>
      <c r="X119"/>
      <c r="Y119"/>
      <c r="Z119"/>
      <c r="AA119"/>
      <c r="AB119"/>
      <c r="AC119"/>
      <c r="AD119"/>
      <c r="AE119"/>
      <c r="AF119"/>
      <c r="AG119"/>
    </row>
    <row r="120" spans="1:33" ht="15" hidden="1" outlineLevel="1">
      <c r="A120">
        <v>2</v>
      </c>
      <c r="B120" s="37"/>
      <c r="C120" s="37">
        <f>IFERROR(IPMT('PV - AO CRE'!$B$19,'PV - AO CRE'!C$107-$A120+1,'PV - AO CRE'!$B$18,'PV - AO CRE'!$D$55),0)</f>
        <v>-15660</v>
      </c>
      <c r="D120" s="37">
        <f>IFERROR(IPMT('PV - AO CRE'!$B$19,'PV - AO CRE'!D$107-$A120+1,'PV - AO CRE'!$B$18,'PV - AO CRE'!$D$55),0)</f>
        <v>-14877.922368190559</v>
      </c>
      <c r="E120" s="37">
        <f>IFERROR(IPMT('PV - AO CRE'!$B$19,'PV - AO CRE'!E$107-$A120+1,'PV - AO CRE'!$B$18,'PV - AO CRE'!$D$55),0)</f>
        <v>-14064.561631108743</v>
      </c>
      <c r="F120" s="37">
        <f>IFERROR(IPMT('PV - AO CRE'!$B$19,'PV - AO CRE'!F$107-$A120+1,'PV - AO CRE'!$B$18,'PV - AO CRE'!$D$55),0)</f>
        <v>-13218.666464543652</v>
      </c>
      <c r="G120" s="37">
        <f>IFERROR(IPMT('PV - AO CRE'!$B$19,'PV - AO CRE'!G$107-$A120+1,'PV - AO CRE'!$B$18,'PV - AO CRE'!$D$55),0)</f>
        <v>-12338.935491315959</v>
      </c>
      <c r="H120" s="37">
        <f>IFERROR(IPMT('PV - AO CRE'!$B$19,'PV - AO CRE'!H$107-$A120+1,'PV - AO CRE'!$B$18,'PV - AO CRE'!$D$55),0)</f>
        <v>-11424.015279159155</v>
      </c>
      <c r="I120" s="37">
        <f>IFERROR(IPMT('PV - AO CRE'!$B$19,'PV - AO CRE'!I$107-$A120+1,'PV - AO CRE'!$B$18,'PV - AO CRE'!$D$55),0)</f>
        <v>-10472.49825851608</v>
      </c>
      <c r="J120" s="37">
        <f>IFERROR(IPMT('PV - AO CRE'!$B$19,'PV - AO CRE'!J$107-$A120+1,'PV - AO CRE'!$B$18,'PV - AO CRE'!$D$55),0)</f>
        <v>-9482.9205570472841</v>
      </c>
      <c r="K120" s="37">
        <f>IFERROR(IPMT('PV - AO CRE'!$B$19,'PV - AO CRE'!K$107-$A120+1,'PV - AO CRE'!$B$18,'PV - AO CRE'!$D$55),0)</f>
        <v>-8453.7597475197344</v>
      </c>
      <c r="L120" s="37">
        <f>IFERROR(IPMT('PV - AO CRE'!$B$19,'PV - AO CRE'!L$107-$A120+1,'PV - AO CRE'!$B$18,'PV - AO CRE'!$D$55),0)</f>
        <v>-7383.4325056110838</v>
      </c>
      <c r="M120" s="37">
        <f>IFERROR(IPMT('PV - AO CRE'!$B$19,'PV - AO CRE'!M$107-$A120+1,'PV - AO CRE'!$B$18,'PV - AO CRE'!$D$55),0)</f>
        <v>-6270.2921740260872</v>
      </c>
      <c r="N120" s="37">
        <f>IFERROR(IPMT('PV - AO CRE'!$B$19,'PV - AO CRE'!N$107-$A120+1,'PV - AO CRE'!$B$18,'PV - AO CRE'!$D$55),0)</f>
        <v>-5112.6262291776902</v>
      </c>
      <c r="O120" s="37">
        <f>IFERROR(IPMT('PV - AO CRE'!$B$19,'PV - AO CRE'!O$107-$A120+1,'PV - AO CRE'!$B$18,'PV - AO CRE'!$D$55),0)</f>
        <v>-3908.6536465353579</v>
      </c>
      <c r="P120" s="37">
        <f>IFERROR(IPMT('PV - AO CRE'!$B$19,'PV - AO CRE'!P$107-$A120+1,'PV - AO CRE'!$B$18,'PV - AO CRE'!$D$55),0)</f>
        <v>-2656.5221605873317</v>
      </c>
      <c r="Q120" s="37">
        <f>IFERROR(IPMT('PV - AO CRE'!$B$19,'PV - AO CRE'!Q$107-$A120+1,'PV - AO CRE'!$B$18,'PV - AO CRE'!$D$55),0)</f>
        <v>-1354.3054152013851</v>
      </c>
      <c r="R120" s="37">
        <f>IFERROR(IPMT('PV - AO CRE'!$B$19,'PV - AO CRE'!R$107-$A120+1,'PV - AO CRE'!$B$18,'PV - AO CRE'!$D$55),0)</f>
        <v>0</v>
      </c>
      <c r="S120" s="37">
        <f>IFERROR(IPMT('PV - AO CRE'!$B$19,'PV - AO CRE'!S$107-$A120+1,'PV - AO CRE'!$B$18,'PV - AO CRE'!$D$55),0)</f>
        <v>0</v>
      </c>
      <c r="T120" s="37">
        <f>IFERROR(IPMT('PV - AO CRE'!$B$19,'PV - AO CRE'!T$107-$A120+1,'PV - AO CRE'!$B$18,'PV - AO CRE'!$D$55),0)</f>
        <v>0</v>
      </c>
      <c r="U120" s="37">
        <f>IFERROR(IPMT('PV - AO CRE'!$B$19,'PV - AO CRE'!U$107-$A120+1,'PV - AO CRE'!$B$18,'PV - AO CRE'!$D$55),0)</f>
        <v>0</v>
      </c>
      <c r="V120" s="37">
        <f>IFERROR(IPMT('PV - AO CRE'!$B$19,'PV - AO CRE'!V$107-$A120+1,'PV - AO CRE'!$B$18,'PV - AO CRE'!$D$55),0)</f>
        <v>0</v>
      </c>
      <c r="W120" s="37">
        <f>IFERROR(IPMT('PV - AO CRE'!$B$19,'PV - AO CRE'!W$107-$A120+1,'PV - AO CRE'!$B$18,'PV - AO CRE'!$D$55),0)</f>
        <v>0</v>
      </c>
      <c r="X120" s="37">
        <f>IFERROR(IPMT('PV - AO CRE'!$B$19,'PV - AO CRE'!X$107-$A120+1,'PV - AO CRE'!$B$18,'PV - AO CRE'!$D$55),0)</f>
        <v>0</v>
      </c>
      <c r="Y120" s="37">
        <f>IFERROR(IPMT('PV - AO CRE'!$B$19,'PV - AO CRE'!Y$107-$A120+1,'PV - AO CRE'!$B$18,'PV - AO CRE'!$D$55),0)</f>
        <v>0</v>
      </c>
      <c r="Z120" s="37">
        <f>IFERROR(IPMT('PV - AO CRE'!$B$19,'PV - AO CRE'!Z$107-$A120+1,'PV - AO CRE'!$B$18,'PV - AO CRE'!$D$55),0)</f>
        <v>0</v>
      </c>
      <c r="AA120" s="37">
        <f>IFERROR(IPMT('PV - AO CRE'!$B$19,'PV - AO CRE'!AA$107-$A120+1,'PV - AO CRE'!$B$18,'PV - AO CRE'!$D$55),0)</f>
        <v>0</v>
      </c>
      <c r="AB120" s="37">
        <f>IFERROR(IPMT('PV - AO CRE'!$B$19,'PV - AO CRE'!AB$107-$A120+1,'PV - AO CRE'!$B$18,'PV - AO CRE'!$D$55),0)</f>
        <v>0</v>
      </c>
      <c r="AC120" s="37">
        <f>IFERROR(IPMT('PV - AO CRE'!$B$19,'PV - AO CRE'!AC$107-$A120+1,'PV - AO CRE'!$B$18,'PV - AO CRE'!$D$55),0)</f>
        <v>0</v>
      </c>
      <c r="AD120" s="37">
        <f>IFERROR(IPMT('PV - AO CRE'!$B$19,'PV - AO CRE'!AD$107-$A120+1,'PV - AO CRE'!$B$18,'PV - AO CRE'!$D$55),0)</f>
        <v>0</v>
      </c>
      <c r="AE120" s="37">
        <f>IFERROR(IPMT('PV - AO CRE'!$B$19,'PV - AO CRE'!AE$107-$A120+1,'PV - AO CRE'!$B$18,'PV - AO CRE'!$D$55),0)</f>
        <v>0</v>
      </c>
      <c r="AF120"/>
      <c r="AG120"/>
    </row>
    <row r="121" spans="1:33" ht="15" hidden="1" outlineLevel="1">
      <c r="A121">
        <v>3</v>
      </c>
      <c r="B121" s="37"/>
      <c r="C121" s="37"/>
      <c r="D121" s="37">
        <f>IFERROR(IPMT('PV - AO CRE'!$B$19,'PV - AO CRE'!D$107-$A121+1,'PV - AO CRE'!$B$18,'PV - AO CRE'!$E$55),0)</f>
        <v>-15660</v>
      </c>
      <c r="E121" s="37">
        <f>IFERROR(IPMT('PV - AO CRE'!$B$19,'PV - AO CRE'!E$107-$A121+1,'PV - AO CRE'!$B$18,'PV - AO CRE'!$E$55),0)</f>
        <v>-14877.922368190559</v>
      </c>
      <c r="F121" s="37">
        <f>IFERROR(IPMT('PV - AO CRE'!$B$19,'PV - AO CRE'!F$107-$A121+1,'PV - AO CRE'!$B$18,'PV - AO CRE'!$E$55),0)</f>
        <v>-14064.561631108743</v>
      </c>
      <c r="G121" s="37">
        <f>IFERROR(IPMT('PV - AO CRE'!$B$19,'PV - AO CRE'!G$107-$A121+1,'PV - AO CRE'!$B$18,'PV - AO CRE'!$E$55),0)</f>
        <v>-13218.666464543652</v>
      </c>
      <c r="H121" s="37">
        <f>IFERROR(IPMT('PV - AO CRE'!$B$19,'PV - AO CRE'!H$107-$A121+1,'PV - AO CRE'!$B$18,'PV - AO CRE'!$E$55),0)</f>
        <v>-12338.935491315959</v>
      </c>
      <c r="I121" s="37">
        <f>IFERROR(IPMT('PV - AO CRE'!$B$19,'PV - AO CRE'!I$107-$A121+1,'PV - AO CRE'!$B$18,'PV - AO CRE'!$E$55),0)</f>
        <v>-11424.015279159155</v>
      </c>
      <c r="J121" s="37">
        <f>IFERROR(IPMT('PV - AO CRE'!$B$19,'PV - AO CRE'!J$107-$A121+1,'PV - AO CRE'!$B$18,'PV - AO CRE'!$E$55),0)</f>
        <v>-10472.49825851608</v>
      </c>
      <c r="K121" s="37">
        <f>IFERROR(IPMT('PV - AO CRE'!$B$19,'PV - AO CRE'!K$107-$A121+1,'PV - AO CRE'!$B$18,'PV - AO CRE'!$E$55),0)</f>
        <v>-9482.9205570472841</v>
      </c>
      <c r="L121" s="37">
        <f>IFERROR(IPMT('PV - AO CRE'!$B$19,'PV - AO CRE'!L$107-$A121+1,'PV - AO CRE'!$B$18,'PV - AO CRE'!$E$55),0)</f>
        <v>-8453.7597475197344</v>
      </c>
      <c r="M121" s="37">
        <f>IFERROR(IPMT('PV - AO CRE'!$B$19,'PV - AO CRE'!M$107-$A121+1,'PV - AO CRE'!$B$18,'PV - AO CRE'!$E$55),0)</f>
        <v>-7383.4325056110838</v>
      </c>
      <c r="N121" s="37">
        <f>IFERROR(IPMT('PV - AO CRE'!$B$19,'PV - AO CRE'!N$107-$A121+1,'PV - AO CRE'!$B$18,'PV - AO CRE'!$E$55),0)</f>
        <v>-6270.2921740260872</v>
      </c>
      <c r="O121" s="37">
        <f>IFERROR(IPMT('PV - AO CRE'!$B$19,'PV - AO CRE'!O$107-$A121+1,'PV - AO CRE'!$B$18,'PV - AO CRE'!$E$55),0)</f>
        <v>-5112.6262291776902</v>
      </c>
      <c r="P121" s="37">
        <f>IFERROR(IPMT('PV - AO CRE'!$B$19,'PV - AO CRE'!P$107-$A121+1,'PV - AO CRE'!$B$18,'PV - AO CRE'!$E$55),0)</f>
        <v>-3908.6536465353579</v>
      </c>
      <c r="Q121" s="37">
        <f>IFERROR(IPMT('PV - AO CRE'!$B$19,'PV - AO CRE'!Q$107-$A121+1,'PV - AO CRE'!$B$18,'PV - AO CRE'!$E$55),0)</f>
        <v>-2656.5221605873317</v>
      </c>
      <c r="R121" s="37">
        <f>IFERROR(IPMT('PV - AO CRE'!$B$19,'PV - AO CRE'!R$107-$A121+1,'PV - AO CRE'!$B$18,'PV - AO CRE'!$E$55),0)</f>
        <v>-1354.3054152013851</v>
      </c>
      <c r="S121" s="37">
        <f>IFERROR(IPMT('PV - AO CRE'!$B$19,'PV - AO CRE'!S$107-$A121+1,'PV - AO CRE'!$B$18,'PV - AO CRE'!$E$55),0)</f>
        <v>0</v>
      </c>
      <c r="T121" s="37">
        <f>IFERROR(IPMT('PV - AO CRE'!$B$19,'PV - AO CRE'!T$107-$A121+1,'PV - AO CRE'!$B$18,'PV - AO CRE'!$E$55),0)</f>
        <v>0</v>
      </c>
      <c r="U121" s="37">
        <f>IFERROR(IPMT('PV - AO CRE'!$B$19,'PV - AO CRE'!U$107-$A121+1,'PV - AO CRE'!$B$18,'PV - AO CRE'!$E$55),0)</f>
        <v>0</v>
      </c>
      <c r="V121" s="37">
        <f>IFERROR(IPMT('PV - AO CRE'!$B$19,'PV - AO CRE'!V$107-$A121+1,'PV - AO CRE'!$B$18,'PV - AO CRE'!$E$55),0)</f>
        <v>0</v>
      </c>
      <c r="W121" s="37">
        <f>IFERROR(IPMT('PV - AO CRE'!$B$19,'PV - AO CRE'!W$107-$A121+1,'PV - AO CRE'!$B$18,'PV - AO CRE'!$E$55),0)</f>
        <v>0</v>
      </c>
      <c r="X121" s="37">
        <f>IFERROR(IPMT('PV - AO CRE'!$B$19,'PV - AO CRE'!X$107-$A121+1,'PV - AO CRE'!$B$18,'PV - AO CRE'!$E$55),0)</f>
        <v>0</v>
      </c>
      <c r="Y121" s="37">
        <f>IFERROR(IPMT('PV - AO CRE'!$B$19,'PV - AO CRE'!Y$107-$A121+1,'PV - AO CRE'!$B$18,'PV - AO CRE'!$E$55),0)</f>
        <v>0</v>
      </c>
      <c r="Z121" s="37">
        <f>IFERROR(IPMT('PV - AO CRE'!$B$19,'PV - AO CRE'!Z$107-$A121+1,'PV - AO CRE'!$B$18,'PV - AO CRE'!$E$55),0)</f>
        <v>0</v>
      </c>
      <c r="AA121" s="37">
        <f>IFERROR(IPMT('PV - AO CRE'!$B$19,'PV - AO CRE'!AA$107-$A121+1,'PV - AO CRE'!$B$18,'PV - AO CRE'!$E$55),0)</f>
        <v>0</v>
      </c>
      <c r="AB121" s="37">
        <f>IFERROR(IPMT('PV - AO CRE'!$B$19,'PV - AO CRE'!AB$107-$A121+1,'PV - AO CRE'!$B$18,'PV - AO CRE'!$E$55),0)</f>
        <v>0</v>
      </c>
      <c r="AC121" s="37">
        <f>IFERROR(IPMT('PV - AO CRE'!$B$19,'PV - AO CRE'!AC$107-$A121+1,'PV - AO CRE'!$B$18,'PV - AO CRE'!$E$55),0)</f>
        <v>0</v>
      </c>
      <c r="AD121" s="37">
        <f>IFERROR(IPMT('PV - AO CRE'!$B$19,'PV - AO CRE'!AD$107-$A121+1,'PV - AO CRE'!$B$18,'PV - AO CRE'!$E$55),0)</f>
        <v>0</v>
      </c>
      <c r="AE121" s="37">
        <f>IFERROR(IPMT('PV - AO CRE'!$B$19,'PV - AO CRE'!AE$107-$A121+1,'PV - AO CRE'!$B$18,'PV - AO CRE'!$E$55),0)</f>
        <v>0</v>
      </c>
      <c r="AF121"/>
      <c r="AG121"/>
    </row>
    <row r="122" spans="1:33" ht="15" hidden="1" outlineLevel="1">
      <c r="A122">
        <v>4</v>
      </c>
      <c r="B122" s="37"/>
      <c r="C122" s="37"/>
      <c r="D122" s="37"/>
      <c r="E122" s="37">
        <f>IFERROR(IPMT('PV - AO CRE'!$B$19,'PV - AO CRE'!E$107-$A122+1,'PV - AO CRE'!$B$18,'PV - AO CRE'!$F$55),0)</f>
        <v>-15660</v>
      </c>
      <c r="F122" s="37">
        <f>IFERROR(IPMT('PV - AO CRE'!$B$19,'PV - AO CRE'!F$107-$A122+1,'PV - AO CRE'!$B$18,'PV - AO CRE'!$F$55),0)</f>
        <v>-14877.922368190559</v>
      </c>
      <c r="G122" s="37">
        <f>IFERROR(IPMT('PV - AO CRE'!$B$19,'PV - AO CRE'!G$107-$A122+1,'PV - AO CRE'!$B$18,'PV - AO CRE'!$F$55),0)</f>
        <v>-14064.561631108743</v>
      </c>
      <c r="H122" s="37">
        <f>IFERROR(IPMT('PV - AO CRE'!$B$19,'PV - AO CRE'!H$107-$A122+1,'PV - AO CRE'!$B$18,'PV - AO CRE'!$F$55),0)</f>
        <v>-13218.666464543652</v>
      </c>
      <c r="I122" s="37">
        <f>IFERROR(IPMT('PV - AO CRE'!$B$19,'PV - AO CRE'!I$107-$A122+1,'PV - AO CRE'!$B$18,'PV - AO CRE'!$F$55),0)</f>
        <v>-12338.935491315959</v>
      </c>
      <c r="J122" s="37">
        <f>IFERROR(IPMT('PV - AO CRE'!$B$19,'PV - AO CRE'!J$107-$A122+1,'PV - AO CRE'!$B$18,'PV - AO CRE'!$F$55),0)</f>
        <v>-11424.015279159155</v>
      </c>
      <c r="K122" s="37">
        <f>IFERROR(IPMT('PV - AO CRE'!$B$19,'PV - AO CRE'!K$107-$A122+1,'PV - AO CRE'!$B$18,'PV - AO CRE'!$F$55),0)</f>
        <v>-10472.49825851608</v>
      </c>
      <c r="L122" s="37">
        <f>IFERROR(IPMT('PV - AO CRE'!$B$19,'PV - AO CRE'!L$107-$A122+1,'PV - AO CRE'!$B$18,'PV - AO CRE'!$F$55),0)</f>
        <v>-9482.9205570472841</v>
      </c>
      <c r="M122" s="37">
        <f>IFERROR(IPMT('PV - AO CRE'!$B$19,'PV - AO CRE'!M$107-$A122+1,'PV - AO CRE'!$B$18,'PV - AO CRE'!$F$55),0)</f>
        <v>-8453.7597475197344</v>
      </c>
      <c r="N122" s="37">
        <f>IFERROR(IPMT('PV - AO CRE'!$B$19,'PV - AO CRE'!N$107-$A122+1,'PV - AO CRE'!$B$18,'PV - AO CRE'!$F$55),0)</f>
        <v>-7383.4325056110838</v>
      </c>
      <c r="O122" s="37">
        <f>IFERROR(IPMT('PV - AO CRE'!$B$19,'PV - AO CRE'!O$107-$A122+1,'PV - AO CRE'!$B$18,'PV - AO CRE'!$F$55),0)</f>
        <v>-6270.2921740260872</v>
      </c>
      <c r="P122" s="37">
        <f>IFERROR(IPMT('PV - AO CRE'!$B$19,'PV - AO CRE'!P$107-$A122+1,'PV - AO CRE'!$B$18,'PV - AO CRE'!$F$55),0)</f>
        <v>-5112.6262291776902</v>
      </c>
      <c r="Q122" s="37">
        <f>IFERROR(IPMT('PV - AO CRE'!$B$19,'PV - AO CRE'!Q$107-$A122+1,'PV - AO CRE'!$B$18,'PV - AO CRE'!$F$55),0)</f>
        <v>-3908.6536465353579</v>
      </c>
      <c r="R122" s="37">
        <f>IFERROR(IPMT('PV - AO CRE'!$B$19,'PV - AO CRE'!R$107-$A122+1,'PV - AO CRE'!$B$18,'PV - AO CRE'!$F$55),0)</f>
        <v>-2656.5221605873317</v>
      </c>
      <c r="S122" s="37">
        <f>IFERROR(IPMT('PV - AO CRE'!$B$19,'PV - AO CRE'!S$107-$A122+1,'PV - AO CRE'!$B$18,'PV - AO CRE'!$F$55),0)</f>
        <v>-1354.3054152013851</v>
      </c>
      <c r="T122" s="37">
        <f>IFERROR(IPMT('PV - AO CRE'!$B$19,'PV - AO CRE'!T$107-$A122+1,'PV - AO CRE'!$B$18,'PV - AO CRE'!$F$55),0)</f>
        <v>0</v>
      </c>
      <c r="U122" s="37">
        <f>IFERROR(IPMT('PV - AO CRE'!$B$19,'PV - AO CRE'!U$107-$A122+1,'PV - AO CRE'!$B$18,'PV - AO CRE'!$F$55),0)</f>
        <v>0</v>
      </c>
      <c r="V122" s="37">
        <f>IFERROR(IPMT('PV - AO CRE'!$B$19,'PV - AO CRE'!V$107-$A122+1,'PV - AO CRE'!$B$18,'PV - AO CRE'!$F$55),0)</f>
        <v>0</v>
      </c>
      <c r="W122" s="37">
        <f>IFERROR(IPMT('PV - AO CRE'!$B$19,'PV - AO CRE'!W$107-$A122+1,'PV - AO CRE'!$B$18,'PV - AO CRE'!$F$55),0)</f>
        <v>0</v>
      </c>
      <c r="X122" s="37">
        <f>IFERROR(IPMT('PV - AO CRE'!$B$19,'PV - AO CRE'!X$107-$A122+1,'PV - AO CRE'!$B$18,'PV - AO CRE'!$F$55),0)</f>
        <v>0</v>
      </c>
      <c r="Y122" s="37">
        <f>IFERROR(IPMT('PV - AO CRE'!$B$19,'PV - AO CRE'!Y$107-$A122+1,'PV - AO CRE'!$B$18,'PV - AO CRE'!$F$55),0)</f>
        <v>0</v>
      </c>
      <c r="Z122" s="37">
        <f>IFERROR(IPMT('PV - AO CRE'!$B$19,'PV - AO CRE'!Z$107-$A122+1,'PV - AO CRE'!$B$18,'PV - AO CRE'!$F$55),0)</f>
        <v>0</v>
      </c>
      <c r="AA122" s="37">
        <f>IFERROR(IPMT('PV - AO CRE'!$B$19,'PV - AO CRE'!AA$107-$A122+1,'PV - AO CRE'!$B$18,'PV - AO CRE'!$F$55),0)</f>
        <v>0</v>
      </c>
      <c r="AB122" s="37">
        <f>IFERROR(IPMT('PV - AO CRE'!$B$19,'PV - AO CRE'!AB$107-$A122+1,'PV - AO CRE'!$B$18,'PV - AO CRE'!$F$55),0)</f>
        <v>0</v>
      </c>
      <c r="AC122" s="37">
        <f>IFERROR(IPMT('PV - AO CRE'!$B$19,'PV - AO CRE'!AC$107-$A122+1,'PV - AO CRE'!$B$18,'PV - AO CRE'!$F$55),0)</f>
        <v>0</v>
      </c>
      <c r="AD122" s="37">
        <f>IFERROR(IPMT('PV - AO CRE'!$B$19,'PV - AO CRE'!AD$107-$A122+1,'PV - AO CRE'!$B$18,'PV - AO CRE'!$F$55),0)</f>
        <v>0</v>
      </c>
      <c r="AE122" s="37">
        <f>IFERROR(IPMT('PV - AO CRE'!$B$19,'PV - AO CRE'!AE$107-$A122+1,'PV - AO CRE'!$B$18,'PV - AO CRE'!$F$55),0)</f>
        <v>0</v>
      </c>
      <c r="AF122"/>
      <c r="AG122"/>
    </row>
    <row r="123" spans="1:33" ht="15" hidden="1" outlineLevel="1">
      <c r="A123">
        <v>5</v>
      </c>
      <c r="B123" s="37"/>
      <c r="C123" s="37"/>
      <c r="D123" s="37"/>
      <c r="E123" s="37"/>
      <c r="F123" s="37">
        <f>IFERROR(IPMT('PV - AO CRE'!$B$19,'PV - AO CRE'!F$107-$A123+1,'PV - AO CRE'!$B$18,'PV - AO CRE'!$G$55),0)</f>
        <v>-15660</v>
      </c>
      <c r="G123" s="37">
        <f>IFERROR(IPMT('PV - AO CRE'!$B$19,'PV - AO CRE'!G$107-$A123+1,'PV - AO CRE'!$B$18,'PV - AO CRE'!$G$55),0)</f>
        <v>-14877.922368190559</v>
      </c>
      <c r="H123" s="37">
        <f>IFERROR(IPMT('PV - AO CRE'!$B$19,'PV - AO CRE'!H$107-$A123+1,'PV - AO CRE'!$B$18,'PV - AO CRE'!$G$55),0)</f>
        <v>-14064.561631108743</v>
      </c>
      <c r="I123" s="37">
        <f>IFERROR(IPMT('PV - AO CRE'!$B$19,'PV - AO CRE'!I$107-$A123+1,'PV - AO CRE'!$B$18,'PV - AO CRE'!$G$55),0)</f>
        <v>-13218.666464543652</v>
      </c>
      <c r="J123" s="37">
        <f>IFERROR(IPMT('PV - AO CRE'!$B$19,'PV - AO CRE'!J$107-$A123+1,'PV - AO CRE'!$B$18,'PV - AO CRE'!$G$55),0)</f>
        <v>-12338.935491315959</v>
      </c>
      <c r="K123" s="37">
        <f>IFERROR(IPMT('PV - AO CRE'!$B$19,'PV - AO CRE'!K$107-$A123+1,'PV - AO CRE'!$B$18,'PV - AO CRE'!$G$55),0)</f>
        <v>-11424.015279159155</v>
      </c>
      <c r="L123" s="37">
        <f>IFERROR(IPMT('PV - AO CRE'!$B$19,'PV - AO CRE'!L$107-$A123+1,'PV - AO CRE'!$B$18,'PV - AO CRE'!$G$55),0)</f>
        <v>-10472.49825851608</v>
      </c>
      <c r="M123" s="37">
        <f>IFERROR(IPMT('PV - AO CRE'!$B$19,'PV - AO CRE'!M$107-$A123+1,'PV - AO CRE'!$B$18,'PV - AO CRE'!$G$55),0)</f>
        <v>-9482.9205570472841</v>
      </c>
      <c r="N123" s="37">
        <f>IFERROR(IPMT('PV - AO CRE'!$B$19,'PV - AO CRE'!N$107-$A123+1,'PV - AO CRE'!$B$18,'PV - AO CRE'!$G$55),0)</f>
        <v>-8453.7597475197344</v>
      </c>
      <c r="O123" s="37">
        <f>IFERROR(IPMT('PV - AO CRE'!$B$19,'PV - AO CRE'!O$107-$A123+1,'PV - AO CRE'!$B$18,'PV - AO CRE'!$G$55),0)</f>
        <v>-7383.4325056110838</v>
      </c>
      <c r="P123" s="37">
        <f>IFERROR(IPMT('PV - AO CRE'!$B$19,'PV - AO CRE'!P$107-$A123+1,'PV - AO CRE'!$B$18,'PV - AO CRE'!$G$55),0)</f>
        <v>-6270.2921740260872</v>
      </c>
      <c r="Q123" s="37">
        <f>IFERROR(IPMT('PV - AO CRE'!$B$19,'PV - AO CRE'!Q$107-$A123+1,'PV - AO CRE'!$B$18,'PV - AO CRE'!$G$55),0)</f>
        <v>-5112.6262291776902</v>
      </c>
      <c r="R123" s="37">
        <f>IFERROR(IPMT('PV - AO CRE'!$B$19,'PV - AO CRE'!R$107-$A123+1,'PV - AO CRE'!$B$18,'PV - AO CRE'!$G$55),0)</f>
        <v>-3908.6536465353579</v>
      </c>
      <c r="S123" s="37">
        <f>IFERROR(IPMT('PV - AO CRE'!$B$19,'PV - AO CRE'!S$107-$A123+1,'PV - AO CRE'!$B$18,'PV - AO CRE'!$G$55),0)</f>
        <v>-2656.5221605873317</v>
      </c>
      <c r="T123" s="37">
        <f>IFERROR(IPMT('PV - AO CRE'!$B$19,'PV - AO CRE'!T$107-$A123+1,'PV - AO CRE'!$B$18,'PV - AO CRE'!$G$55),0)</f>
        <v>-1354.3054152013851</v>
      </c>
      <c r="U123" s="37">
        <f>IFERROR(IPMT('PV - AO CRE'!$B$19,'PV - AO CRE'!U$107-$A123+1,'PV - AO CRE'!$B$18,'PV - AO CRE'!$G$55),0)</f>
        <v>0</v>
      </c>
      <c r="V123" s="37">
        <f>IFERROR(IPMT('PV - AO CRE'!$B$19,'PV - AO CRE'!V$107-$A123+1,'PV - AO CRE'!$B$18,'PV - AO CRE'!$G$55),0)</f>
        <v>0</v>
      </c>
      <c r="W123" s="37">
        <f>IFERROR(IPMT('PV - AO CRE'!$B$19,'PV - AO CRE'!W$107-$A123+1,'PV - AO CRE'!$B$18,'PV - AO CRE'!$G$55),0)</f>
        <v>0</v>
      </c>
      <c r="X123" s="37">
        <f>IFERROR(IPMT('PV - AO CRE'!$B$19,'PV - AO CRE'!X$107-$A123+1,'PV - AO CRE'!$B$18,'PV - AO CRE'!$G$55),0)</f>
        <v>0</v>
      </c>
      <c r="Y123" s="37">
        <f>IFERROR(IPMT('PV - AO CRE'!$B$19,'PV - AO CRE'!Y$107-$A123+1,'PV - AO CRE'!$B$18,'PV - AO CRE'!$G$55),0)</f>
        <v>0</v>
      </c>
      <c r="Z123" s="37">
        <f>IFERROR(IPMT('PV - AO CRE'!$B$19,'PV - AO CRE'!Z$107-$A123+1,'PV - AO CRE'!$B$18,'PV - AO CRE'!$G$55),0)</f>
        <v>0</v>
      </c>
      <c r="AA123" s="37">
        <f>IFERROR(IPMT('PV - AO CRE'!$B$19,'PV - AO CRE'!AA$107-$A123+1,'PV - AO CRE'!$B$18,'PV - AO CRE'!$G$55),0)</f>
        <v>0</v>
      </c>
      <c r="AB123" s="37">
        <f>IFERROR(IPMT('PV - AO CRE'!$B$19,'PV - AO CRE'!AB$107-$A123+1,'PV - AO CRE'!$B$18,'PV - AO CRE'!$G$55),0)</f>
        <v>0</v>
      </c>
      <c r="AC123" s="37">
        <f>IFERROR(IPMT('PV - AO CRE'!$B$19,'PV - AO CRE'!AC$107-$A123+1,'PV - AO CRE'!$B$18,'PV - AO CRE'!$G$55),0)</f>
        <v>0</v>
      </c>
      <c r="AD123" s="37">
        <f>IFERROR(IPMT('PV - AO CRE'!$B$19,'PV - AO CRE'!AD$107-$A123+1,'PV - AO CRE'!$B$18,'PV - AO CRE'!$G$55),0)</f>
        <v>0</v>
      </c>
      <c r="AE123" s="37">
        <f>IFERROR(IPMT('PV - AO CRE'!$B$19,'PV - AO CRE'!AE$107-$A123+1,'PV - AO CRE'!$B$18,'PV - AO CRE'!$G$55),0)</f>
        <v>0</v>
      </c>
      <c r="AF123"/>
      <c r="AG123"/>
    </row>
    <row r="124" spans="1:33" ht="15" hidden="1" outlineLevel="1">
      <c r="A124">
        <v>6</v>
      </c>
      <c r="B124" s="37"/>
      <c r="C124" s="37"/>
      <c r="D124" s="37"/>
      <c r="E124" s="37"/>
      <c r="F124" s="37"/>
      <c r="G124" s="37">
        <f>IFERROR(IPMT('PV - AO CRE'!$B$19,'PV - AO CRE'!G$107-$A124+1,'PV - AO CRE'!$B$18,'PV - AO CRE'!$H$55),0)</f>
        <v>-15660</v>
      </c>
      <c r="H124" s="37">
        <f>IFERROR(IPMT('PV - AO CRE'!$B$19,'PV - AO CRE'!H$107-$A124+1,'PV - AO CRE'!$B$18,'PV - AO CRE'!$H$55),0)</f>
        <v>-14877.922368190559</v>
      </c>
      <c r="I124" s="37">
        <f>IFERROR(IPMT('PV - AO CRE'!$B$19,'PV - AO CRE'!I$107-$A124+1,'PV - AO CRE'!$B$18,'PV - AO CRE'!$H$55),0)</f>
        <v>-14064.561631108743</v>
      </c>
      <c r="J124" s="37">
        <f>IFERROR(IPMT('PV - AO CRE'!$B$19,'PV - AO CRE'!J$107-$A124+1,'PV - AO CRE'!$B$18,'PV - AO CRE'!$H$55),0)</f>
        <v>-13218.666464543652</v>
      </c>
      <c r="K124" s="37">
        <f>IFERROR(IPMT('PV - AO CRE'!$B$19,'PV - AO CRE'!K$107-$A124+1,'PV - AO CRE'!$B$18,'PV - AO CRE'!$H$55),0)</f>
        <v>-12338.935491315959</v>
      </c>
      <c r="L124" s="37">
        <f>IFERROR(IPMT('PV - AO CRE'!$B$19,'PV - AO CRE'!L$107-$A124+1,'PV - AO CRE'!$B$18,'PV - AO CRE'!$H$55),0)</f>
        <v>-11424.015279159155</v>
      </c>
      <c r="M124" s="37">
        <f>IFERROR(IPMT('PV - AO CRE'!$B$19,'PV - AO CRE'!M$107-$A124+1,'PV - AO CRE'!$B$18,'PV - AO CRE'!$H$55),0)</f>
        <v>-10472.49825851608</v>
      </c>
      <c r="N124" s="37">
        <f>IFERROR(IPMT('PV - AO CRE'!$B$19,'PV - AO CRE'!N$107-$A124+1,'PV - AO CRE'!$B$18,'PV - AO CRE'!$H$55),0)</f>
        <v>-9482.9205570472841</v>
      </c>
      <c r="O124" s="37">
        <f>IFERROR(IPMT('PV - AO CRE'!$B$19,'PV - AO CRE'!O$107-$A124+1,'PV - AO CRE'!$B$18,'PV - AO CRE'!$H$55),0)</f>
        <v>-8453.7597475197344</v>
      </c>
      <c r="P124" s="37">
        <f>IFERROR(IPMT('PV - AO CRE'!$B$19,'PV - AO CRE'!P$107-$A124+1,'PV - AO CRE'!$B$18,'PV - AO CRE'!$H$55),0)</f>
        <v>-7383.4325056110838</v>
      </c>
      <c r="Q124" s="37">
        <f>IFERROR(IPMT('PV - AO CRE'!$B$19,'PV - AO CRE'!Q$107-$A124+1,'PV - AO CRE'!$B$18,'PV - AO CRE'!$H$55),0)</f>
        <v>-6270.2921740260872</v>
      </c>
      <c r="R124" s="37">
        <f>IFERROR(IPMT('PV - AO CRE'!$B$19,'PV - AO CRE'!R$107-$A124+1,'PV - AO CRE'!$B$18,'PV - AO CRE'!$H$55),0)</f>
        <v>-5112.6262291776902</v>
      </c>
      <c r="S124" s="37">
        <f>IFERROR(IPMT('PV - AO CRE'!$B$19,'PV - AO CRE'!S$107-$A124+1,'PV - AO CRE'!$B$18,'PV - AO CRE'!$H$55),0)</f>
        <v>-3908.6536465353579</v>
      </c>
      <c r="T124" s="37">
        <f>IFERROR(IPMT('PV - AO CRE'!$B$19,'PV - AO CRE'!T$107-$A124+1,'PV - AO CRE'!$B$18,'PV - AO CRE'!$H$55),0)</f>
        <v>-2656.5221605873317</v>
      </c>
      <c r="U124" s="37">
        <f>IFERROR(IPMT('PV - AO CRE'!$B$19,'PV - AO CRE'!U$107-$A124+1,'PV - AO CRE'!$B$18,'PV - AO CRE'!$H$55),0)</f>
        <v>-1354.3054152013851</v>
      </c>
      <c r="V124" s="37">
        <f>IFERROR(IPMT('PV - AO CRE'!$B$19,'PV - AO CRE'!V$107-$A124+1,'PV - AO CRE'!$B$18,'PV - AO CRE'!$H$55),0)</f>
        <v>0</v>
      </c>
      <c r="W124" s="37">
        <f>IFERROR(IPMT('PV - AO CRE'!$B$19,'PV - AO CRE'!W$107-$A124+1,'PV - AO CRE'!$B$18,'PV - AO CRE'!$H$55),0)</f>
        <v>0</v>
      </c>
      <c r="X124" s="37">
        <f>IFERROR(IPMT('PV - AO CRE'!$B$19,'PV - AO CRE'!X$107-$A124+1,'PV - AO CRE'!$B$18,'PV - AO CRE'!$H$55),0)</f>
        <v>0</v>
      </c>
      <c r="Y124" s="37">
        <f>IFERROR(IPMT('PV - AO CRE'!$B$19,'PV - AO CRE'!Y$107-$A124+1,'PV - AO CRE'!$B$18,'PV - AO CRE'!$H$55),0)</f>
        <v>0</v>
      </c>
      <c r="Z124" s="37">
        <f>IFERROR(IPMT('PV - AO CRE'!$B$19,'PV - AO CRE'!Z$107-$A124+1,'PV - AO CRE'!$B$18,'PV - AO CRE'!$H$55),0)</f>
        <v>0</v>
      </c>
      <c r="AA124" s="37">
        <f>IFERROR(IPMT('PV - AO CRE'!$B$19,'PV - AO CRE'!AA$107-$A124+1,'PV - AO CRE'!$B$18,'PV - AO CRE'!$H$55),0)</f>
        <v>0</v>
      </c>
      <c r="AB124" s="37">
        <f>IFERROR(IPMT('PV - AO CRE'!$B$19,'PV - AO CRE'!AB$107-$A124+1,'PV - AO CRE'!$B$18,'PV - AO CRE'!$H$55),0)</f>
        <v>0</v>
      </c>
      <c r="AC124" s="37">
        <f>IFERROR(IPMT('PV - AO CRE'!$B$19,'PV - AO CRE'!AC$107-$A124+1,'PV - AO CRE'!$B$18,'PV - AO CRE'!$H$55),0)</f>
        <v>0</v>
      </c>
      <c r="AD124" s="37">
        <f>IFERROR(IPMT('PV - AO CRE'!$B$19,'PV - AO CRE'!AD$107-$A124+1,'PV - AO CRE'!$B$18,'PV - AO CRE'!$H$55),0)</f>
        <v>0</v>
      </c>
      <c r="AE124" s="37">
        <f>IFERROR(IPMT('PV - AO CRE'!$B$19,'PV - AO CRE'!AE$107-$A124+1,'PV - AO CRE'!$B$18,'PV - AO CRE'!$H$55),0)</f>
        <v>0</v>
      </c>
      <c r="AF124"/>
      <c r="AG124"/>
    </row>
    <row r="125" spans="1:33" ht="15" hidden="1" outlineLevel="1">
      <c r="A125">
        <v>7</v>
      </c>
      <c r="B125" s="37"/>
      <c r="C125" s="37"/>
      <c r="D125" s="37"/>
      <c r="E125" s="37"/>
      <c r="F125" s="37"/>
      <c r="G125" s="37"/>
      <c r="H125" s="37">
        <f>IFERROR(IPMT('PV - AO CRE'!$B$19,'PV - AO CRE'!H$107-$A125+1,'PV - AO CRE'!$B$18,'PV - AO CRE'!$I$55),0)</f>
        <v>-15660</v>
      </c>
      <c r="I125" s="37">
        <f>IFERROR(IPMT('PV - AO CRE'!$B$19,'PV - AO CRE'!I$107-$A125+1,'PV - AO CRE'!$B$18,'PV - AO CRE'!$I$55),0)</f>
        <v>-14877.922368190559</v>
      </c>
      <c r="J125" s="37">
        <f>IFERROR(IPMT('PV - AO CRE'!$B$19,'PV - AO CRE'!J$107-$A125+1,'PV - AO CRE'!$B$18,'PV - AO CRE'!$I$55),0)</f>
        <v>-14064.561631108743</v>
      </c>
      <c r="K125" s="37">
        <f>IFERROR(IPMT('PV - AO CRE'!$B$19,'PV - AO CRE'!K$107-$A125+1,'PV - AO CRE'!$B$18,'PV - AO CRE'!$I$55),0)</f>
        <v>-13218.666464543652</v>
      </c>
      <c r="L125" s="37">
        <f>IFERROR(IPMT('PV - AO CRE'!$B$19,'PV - AO CRE'!L$107-$A125+1,'PV - AO CRE'!$B$18,'PV - AO CRE'!$I$55),0)</f>
        <v>-12338.935491315959</v>
      </c>
      <c r="M125" s="37">
        <f>IFERROR(IPMT('PV - AO CRE'!$B$19,'PV - AO CRE'!M$107-$A125+1,'PV - AO CRE'!$B$18,'PV - AO CRE'!$I$55),0)</f>
        <v>-11424.015279159155</v>
      </c>
      <c r="N125" s="37">
        <f>IFERROR(IPMT('PV - AO CRE'!$B$19,'PV - AO CRE'!N$107-$A125+1,'PV - AO CRE'!$B$18,'PV - AO CRE'!$I$55),0)</f>
        <v>-10472.49825851608</v>
      </c>
      <c r="O125" s="37">
        <f>IFERROR(IPMT('PV - AO CRE'!$B$19,'PV - AO CRE'!O$107-$A125+1,'PV - AO CRE'!$B$18,'PV - AO CRE'!$I$55),0)</f>
        <v>-9482.9205570472841</v>
      </c>
      <c r="P125" s="37">
        <f>IFERROR(IPMT('PV - AO CRE'!$B$19,'PV - AO CRE'!P$107-$A125+1,'PV - AO CRE'!$B$18,'PV - AO CRE'!$I$55),0)</f>
        <v>-8453.7597475197344</v>
      </c>
      <c r="Q125" s="37">
        <f>IFERROR(IPMT('PV - AO CRE'!$B$19,'PV - AO CRE'!Q$107-$A125+1,'PV - AO CRE'!$B$18,'PV - AO CRE'!$I$55),0)</f>
        <v>-7383.4325056110838</v>
      </c>
      <c r="R125" s="37">
        <f>IFERROR(IPMT('PV - AO CRE'!$B$19,'PV - AO CRE'!R$107-$A125+1,'PV - AO CRE'!$B$18,'PV - AO CRE'!$I$55),0)</f>
        <v>-6270.2921740260872</v>
      </c>
      <c r="S125" s="37">
        <f>IFERROR(IPMT('PV - AO CRE'!$B$19,'PV - AO CRE'!S$107-$A125+1,'PV - AO CRE'!$B$18,'PV - AO CRE'!$I$55),0)</f>
        <v>-5112.6262291776902</v>
      </c>
      <c r="T125" s="37">
        <f>IFERROR(IPMT('PV - AO CRE'!$B$19,'PV - AO CRE'!T$107-$A125+1,'PV - AO CRE'!$B$18,'PV - AO CRE'!$I$55),0)</f>
        <v>-3908.6536465353579</v>
      </c>
      <c r="U125" s="37">
        <f>IFERROR(IPMT('PV - AO CRE'!$B$19,'PV - AO CRE'!U$107-$A125+1,'PV - AO CRE'!$B$18,'PV - AO CRE'!$I$55),0)</f>
        <v>-2656.5221605873317</v>
      </c>
      <c r="V125" s="37">
        <f>IFERROR(IPMT('PV - AO CRE'!$B$19,'PV - AO CRE'!V$107-$A125+1,'PV - AO CRE'!$B$18,'PV - AO CRE'!$I$55),0)</f>
        <v>-1354.3054152013851</v>
      </c>
      <c r="W125" s="37">
        <f>IFERROR(IPMT('PV - AO CRE'!$B$19,'PV - AO CRE'!W$107-$A125+1,'PV - AO CRE'!$B$18,'PV - AO CRE'!$I$55),0)</f>
        <v>0</v>
      </c>
      <c r="X125" s="37">
        <f>IFERROR(IPMT('PV - AO CRE'!$B$19,'PV - AO CRE'!X$107-$A125+1,'PV - AO CRE'!$B$18,'PV - AO CRE'!$I$55),0)</f>
        <v>0</v>
      </c>
      <c r="Y125" s="37">
        <f>IFERROR(IPMT('PV - AO CRE'!$B$19,'PV - AO CRE'!Y$107-$A125+1,'PV - AO CRE'!$B$18,'PV - AO CRE'!$I$55),0)</f>
        <v>0</v>
      </c>
      <c r="Z125" s="37">
        <f>IFERROR(IPMT('PV - AO CRE'!$B$19,'PV - AO CRE'!Z$107-$A125+1,'PV - AO CRE'!$B$18,'PV - AO CRE'!$I$55),0)</f>
        <v>0</v>
      </c>
      <c r="AA125" s="37">
        <f>IFERROR(IPMT('PV - AO CRE'!$B$19,'PV - AO CRE'!AA$107-$A125+1,'PV - AO CRE'!$B$18,'PV - AO CRE'!$I$55),0)</f>
        <v>0</v>
      </c>
      <c r="AB125" s="37">
        <f>IFERROR(IPMT('PV - AO CRE'!$B$19,'PV - AO CRE'!AB$107-$A125+1,'PV - AO CRE'!$B$18,'PV - AO CRE'!$I$55),0)</f>
        <v>0</v>
      </c>
      <c r="AC125" s="37">
        <f>IFERROR(IPMT('PV - AO CRE'!$B$19,'PV - AO CRE'!AC$107-$A125+1,'PV - AO CRE'!$B$18,'PV - AO CRE'!$I$55),0)</f>
        <v>0</v>
      </c>
      <c r="AD125" s="37">
        <f>IFERROR(IPMT('PV - AO CRE'!$B$19,'PV - AO CRE'!AD$107-$A125+1,'PV - AO CRE'!$B$18,'PV - AO CRE'!$I$55),0)</f>
        <v>0</v>
      </c>
      <c r="AE125" s="37">
        <f>IFERROR(IPMT('PV - AO CRE'!$B$19,'PV - AO CRE'!AE$107-$A125+1,'PV - AO CRE'!$B$18,'PV - AO CRE'!$I$55),0)</f>
        <v>0</v>
      </c>
      <c r="AF125"/>
      <c r="AG125"/>
    </row>
    <row r="126" spans="1:33" ht="15" hidden="1" outlineLevel="1">
      <c r="A126">
        <v>8</v>
      </c>
      <c r="B126" s="37"/>
      <c r="C126" s="37"/>
      <c r="D126" s="37"/>
      <c r="E126" s="37"/>
      <c r="F126" s="37"/>
      <c r="G126" s="37"/>
      <c r="H126" s="37"/>
      <c r="I126" s="37">
        <f>IFERROR(IPMT('PV - AO CRE'!$B$19,'PV - AO CRE'!I$107-$A126+1,'PV - AO CRE'!$B$18,'PV - AO CRE'!$J$55),0)</f>
        <v>-15660</v>
      </c>
      <c r="J126" s="37">
        <f>IFERROR(IPMT('PV - AO CRE'!$B$19,'PV - AO CRE'!J$107-$A126+1,'PV - AO CRE'!$B$18,'PV - AO CRE'!$J$55),0)</f>
        <v>-14877.922368190559</v>
      </c>
      <c r="K126" s="37">
        <f>IFERROR(IPMT('PV - AO CRE'!$B$19,'PV - AO CRE'!K$107-$A126+1,'PV - AO CRE'!$B$18,'PV - AO CRE'!$J$55),0)</f>
        <v>-14064.561631108743</v>
      </c>
      <c r="L126" s="37">
        <f>IFERROR(IPMT('PV - AO CRE'!$B$19,'PV - AO CRE'!L$107-$A126+1,'PV - AO CRE'!$B$18,'PV - AO CRE'!$J$55),0)</f>
        <v>-13218.666464543652</v>
      </c>
      <c r="M126" s="37">
        <f>IFERROR(IPMT('PV - AO CRE'!$B$19,'PV - AO CRE'!M$107-$A126+1,'PV - AO CRE'!$B$18,'PV - AO CRE'!$J$55),0)</f>
        <v>-12338.935491315959</v>
      </c>
      <c r="N126" s="37">
        <f>IFERROR(IPMT('PV - AO CRE'!$B$19,'PV - AO CRE'!N$107-$A126+1,'PV - AO CRE'!$B$18,'PV - AO CRE'!$J$55),0)</f>
        <v>-11424.015279159155</v>
      </c>
      <c r="O126" s="37">
        <f>IFERROR(IPMT('PV - AO CRE'!$B$19,'PV - AO CRE'!O$107-$A126+1,'PV - AO CRE'!$B$18,'PV - AO CRE'!$J$55),0)</f>
        <v>-10472.49825851608</v>
      </c>
      <c r="P126" s="37">
        <f>IFERROR(IPMT('PV - AO CRE'!$B$19,'PV - AO CRE'!P$107-$A126+1,'PV - AO CRE'!$B$18,'PV - AO CRE'!$J$55),0)</f>
        <v>-9482.9205570472841</v>
      </c>
      <c r="Q126" s="37">
        <f>IFERROR(IPMT('PV - AO CRE'!$B$19,'PV - AO CRE'!Q$107-$A126+1,'PV - AO CRE'!$B$18,'PV - AO CRE'!$J$55),0)</f>
        <v>-8453.7597475197344</v>
      </c>
      <c r="R126" s="37">
        <f>IFERROR(IPMT('PV - AO CRE'!$B$19,'PV - AO CRE'!R$107-$A126+1,'PV - AO CRE'!$B$18,'PV - AO CRE'!$J$55),0)</f>
        <v>-7383.4325056110838</v>
      </c>
      <c r="S126" s="37">
        <f>IFERROR(IPMT('PV - AO CRE'!$B$19,'PV - AO CRE'!S$107-$A126+1,'PV - AO CRE'!$B$18,'PV - AO CRE'!$J$55),0)</f>
        <v>-6270.2921740260872</v>
      </c>
      <c r="T126" s="37">
        <f>IFERROR(IPMT('PV - AO CRE'!$B$19,'PV - AO CRE'!T$107-$A126+1,'PV - AO CRE'!$B$18,'PV - AO CRE'!$J$55),0)</f>
        <v>-5112.6262291776902</v>
      </c>
      <c r="U126" s="37">
        <f>IFERROR(IPMT('PV - AO CRE'!$B$19,'PV - AO CRE'!U$107-$A126+1,'PV - AO CRE'!$B$18,'PV - AO CRE'!$J$55),0)</f>
        <v>-3908.6536465353579</v>
      </c>
      <c r="V126" s="37">
        <f>IFERROR(IPMT('PV - AO CRE'!$B$19,'PV - AO CRE'!V$107-$A126+1,'PV - AO CRE'!$B$18,'PV - AO CRE'!$J$55),0)</f>
        <v>-2656.5221605873317</v>
      </c>
      <c r="W126" s="37">
        <f>IFERROR(IPMT('PV - AO CRE'!$B$19,'PV - AO CRE'!W$107-$A126+1,'PV - AO CRE'!$B$18,'PV - AO CRE'!$J$55),0)</f>
        <v>-1354.3054152013851</v>
      </c>
      <c r="X126" s="37">
        <f>IFERROR(IPMT('PV - AO CRE'!$B$19,'PV - AO CRE'!X$107-$A126+1,'PV - AO CRE'!$B$18,'PV - AO CRE'!$J$55),0)</f>
        <v>0</v>
      </c>
      <c r="Y126" s="37">
        <f>IFERROR(IPMT('PV - AO CRE'!$B$19,'PV - AO CRE'!Y$107-$A126+1,'PV - AO CRE'!$B$18,'PV - AO CRE'!$J$55),0)</f>
        <v>0</v>
      </c>
      <c r="Z126" s="37">
        <f>IFERROR(IPMT('PV - AO CRE'!$B$19,'PV - AO CRE'!Z$107-$A126+1,'PV - AO CRE'!$B$18,'PV - AO CRE'!$J$55),0)</f>
        <v>0</v>
      </c>
      <c r="AA126" s="37">
        <f>IFERROR(IPMT('PV - AO CRE'!$B$19,'PV - AO CRE'!AA$107-$A126+1,'PV - AO CRE'!$B$18,'PV - AO CRE'!$J$55),0)</f>
        <v>0</v>
      </c>
      <c r="AB126" s="37">
        <f>IFERROR(IPMT('PV - AO CRE'!$B$19,'PV - AO CRE'!AB$107-$A126+1,'PV - AO CRE'!$B$18,'PV - AO CRE'!$J$55),0)</f>
        <v>0</v>
      </c>
      <c r="AC126" s="37">
        <f>IFERROR(IPMT('PV - AO CRE'!$B$19,'PV - AO CRE'!AC$107-$A126+1,'PV - AO CRE'!$B$18,'PV - AO CRE'!$J$55),0)</f>
        <v>0</v>
      </c>
      <c r="AD126" s="37">
        <f>IFERROR(IPMT('PV - AO CRE'!$B$19,'PV - AO CRE'!AD$107-$A126+1,'PV - AO CRE'!$B$18,'PV - AO CRE'!$J$55),0)</f>
        <v>0</v>
      </c>
      <c r="AE126" s="37">
        <f>IFERROR(IPMT('PV - AO CRE'!$B$19,'PV - AO CRE'!AE$107-$A126+1,'PV - AO CRE'!$B$18,'PV - AO CRE'!$J$55),0)</f>
        <v>0</v>
      </c>
      <c r="AF126"/>
      <c r="AG126"/>
    </row>
    <row r="127" spans="1:33" ht="15" hidden="1" outlineLevel="1">
      <c r="A127">
        <v>9</v>
      </c>
      <c r="B127" s="37"/>
      <c r="C127" s="37"/>
      <c r="D127" s="37"/>
      <c r="E127" s="37"/>
      <c r="F127" s="37"/>
      <c r="G127" s="37"/>
      <c r="H127" s="37"/>
      <c r="I127" s="37"/>
      <c r="J127" s="37">
        <f>IFERROR(IPMT('PV - AO CRE'!$B$19,'PV - AO CRE'!J$107-$A127+1,'PV - AO CRE'!$B$18,'PV - AO CRE'!$K$55),0)</f>
        <v>-15660</v>
      </c>
      <c r="K127" s="37">
        <f>IFERROR(IPMT('PV - AO CRE'!$B$19,'PV - AO CRE'!K$107-$A127+1,'PV - AO CRE'!$B$18,'PV - AO CRE'!$K$55),0)</f>
        <v>-14877.922368190559</v>
      </c>
      <c r="L127" s="37">
        <f>IFERROR(IPMT('PV - AO CRE'!$B$19,'PV - AO CRE'!L$107-$A127+1,'PV - AO CRE'!$B$18,'PV - AO CRE'!$K$55),0)</f>
        <v>-14064.561631108743</v>
      </c>
      <c r="M127" s="37">
        <f>IFERROR(IPMT('PV - AO CRE'!$B$19,'PV - AO CRE'!M$107-$A127+1,'PV - AO CRE'!$B$18,'PV - AO CRE'!$K$55),0)</f>
        <v>-13218.666464543652</v>
      </c>
      <c r="N127" s="37">
        <f>IFERROR(IPMT('PV - AO CRE'!$B$19,'PV - AO CRE'!N$107-$A127+1,'PV - AO CRE'!$B$18,'PV - AO CRE'!$K$55),0)</f>
        <v>-12338.935491315959</v>
      </c>
      <c r="O127" s="37">
        <f>IFERROR(IPMT('PV - AO CRE'!$B$19,'PV - AO CRE'!O$107-$A127+1,'PV - AO CRE'!$B$18,'PV - AO CRE'!$K$55),0)</f>
        <v>-11424.015279159155</v>
      </c>
      <c r="P127" s="37">
        <f>IFERROR(IPMT('PV - AO CRE'!$B$19,'PV - AO CRE'!P$107-$A127+1,'PV - AO CRE'!$B$18,'PV - AO CRE'!$K$55),0)</f>
        <v>-10472.49825851608</v>
      </c>
      <c r="Q127" s="37">
        <f>IFERROR(IPMT('PV - AO CRE'!$B$19,'PV - AO CRE'!Q$107-$A127+1,'PV - AO CRE'!$B$18,'PV - AO CRE'!$K$55),0)</f>
        <v>-9482.9205570472841</v>
      </c>
      <c r="R127" s="37">
        <f>IFERROR(IPMT('PV - AO CRE'!$B$19,'PV - AO CRE'!R$107-$A127+1,'PV - AO CRE'!$B$18,'PV - AO CRE'!$K$55),0)</f>
        <v>-8453.7597475197344</v>
      </c>
      <c r="S127" s="37">
        <f>IFERROR(IPMT('PV - AO CRE'!$B$19,'PV - AO CRE'!S$107-$A127+1,'PV - AO CRE'!$B$18,'PV - AO CRE'!$K$55),0)</f>
        <v>-7383.4325056110838</v>
      </c>
      <c r="T127" s="37">
        <f>IFERROR(IPMT('PV - AO CRE'!$B$19,'PV - AO CRE'!T$107-$A127+1,'PV - AO CRE'!$B$18,'PV - AO CRE'!$K$55),0)</f>
        <v>-6270.2921740260872</v>
      </c>
      <c r="U127" s="37">
        <f>IFERROR(IPMT('PV - AO CRE'!$B$19,'PV - AO CRE'!U$107-$A127+1,'PV - AO CRE'!$B$18,'PV - AO CRE'!$K$55),0)</f>
        <v>-5112.6262291776902</v>
      </c>
      <c r="V127" s="37">
        <f>IFERROR(IPMT('PV - AO CRE'!$B$19,'PV - AO CRE'!V$107-$A127+1,'PV - AO CRE'!$B$18,'PV - AO CRE'!$K$55),0)</f>
        <v>-3908.6536465353579</v>
      </c>
      <c r="W127" s="37">
        <f>IFERROR(IPMT('PV - AO CRE'!$B$19,'PV - AO CRE'!W$107-$A127+1,'PV - AO CRE'!$B$18,'PV - AO CRE'!$K$55),0)</f>
        <v>-2656.5221605873317</v>
      </c>
      <c r="X127" s="37">
        <f>IFERROR(IPMT('PV - AO CRE'!$B$19,'PV - AO CRE'!X$107-$A127+1,'PV - AO CRE'!$B$18,'PV - AO CRE'!$K$55),0)</f>
        <v>-1354.3054152013851</v>
      </c>
      <c r="Y127" s="37">
        <f>IFERROR(IPMT('PV - AO CRE'!$B$19,'PV - AO CRE'!Y$107-$A127+1,'PV - AO CRE'!$B$18,'PV - AO CRE'!$K$55),0)</f>
        <v>0</v>
      </c>
      <c r="Z127" s="37">
        <f>IFERROR(IPMT('PV - AO CRE'!$B$19,'PV - AO CRE'!Z$107-$A127+1,'PV - AO CRE'!$B$18,'PV - AO CRE'!$K$55),0)</f>
        <v>0</v>
      </c>
      <c r="AA127" s="37">
        <f>IFERROR(IPMT('PV - AO CRE'!$B$19,'PV - AO CRE'!AA$107-$A127+1,'PV - AO CRE'!$B$18,'PV - AO CRE'!$K$55),0)</f>
        <v>0</v>
      </c>
      <c r="AB127" s="37">
        <f>IFERROR(IPMT('PV - AO CRE'!$B$19,'PV - AO CRE'!AB$107-$A127+1,'PV - AO CRE'!$B$18,'PV - AO CRE'!$K$55),0)</f>
        <v>0</v>
      </c>
      <c r="AC127" s="37">
        <f>IFERROR(IPMT('PV - AO CRE'!$B$19,'PV - AO CRE'!AC$107-$A127+1,'PV - AO CRE'!$B$18,'PV - AO CRE'!$K$55),0)</f>
        <v>0</v>
      </c>
      <c r="AD127" s="37">
        <f>IFERROR(IPMT('PV - AO CRE'!$B$19,'PV - AO CRE'!AD$107-$A127+1,'PV - AO CRE'!$B$18,'PV - AO CRE'!$K$55),0)</f>
        <v>0</v>
      </c>
      <c r="AE127" s="37">
        <f>IFERROR(IPMT('PV - AO CRE'!$B$19,'PV - AO CRE'!AE$107-$A127+1,'PV - AO CRE'!$B$18,'PV - AO CRE'!$K$55),0)</f>
        <v>0</v>
      </c>
      <c r="AF127"/>
      <c r="AG127"/>
    </row>
    <row r="128" spans="1:33" ht="15" hidden="1" outlineLevel="1">
      <c r="A128">
        <v>10</v>
      </c>
      <c r="B128" s="37"/>
      <c r="C128" s="37"/>
      <c r="D128" s="37"/>
      <c r="E128" s="37"/>
      <c r="F128" s="37"/>
      <c r="G128" s="37"/>
      <c r="H128" s="37"/>
      <c r="I128" s="37"/>
      <c r="J128" s="37"/>
      <c r="K128" s="37">
        <f>IFERROR(IPMT('PV - AO CRE'!$B$19,'PV - AO CRE'!K$107-$A128+1,'PV - AO CRE'!$B$18,'PV - AO CRE'!$L$55),0)</f>
        <v>-15660</v>
      </c>
      <c r="L128" s="37">
        <f>IFERROR(IPMT('PV - AO CRE'!$B$19,'PV - AO CRE'!L$107-$A128+1,'PV - AO CRE'!$B$18,'PV - AO CRE'!$L$55),0)</f>
        <v>-14877.922368190559</v>
      </c>
      <c r="M128" s="37">
        <f>IFERROR(IPMT('PV - AO CRE'!$B$19,'PV - AO CRE'!M$107-$A128+1,'PV - AO CRE'!$B$18,'PV - AO CRE'!$L$55),0)</f>
        <v>-14064.561631108743</v>
      </c>
      <c r="N128" s="37">
        <f>IFERROR(IPMT('PV - AO CRE'!$B$19,'PV - AO CRE'!N$107-$A128+1,'PV - AO CRE'!$B$18,'PV - AO CRE'!$L$55),0)</f>
        <v>-13218.666464543652</v>
      </c>
      <c r="O128" s="37">
        <f>IFERROR(IPMT('PV - AO CRE'!$B$19,'PV - AO CRE'!O$107-$A128+1,'PV - AO CRE'!$B$18,'PV - AO CRE'!$L$55),0)</f>
        <v>-12338.935491315959</v>
      </c>
      <c r="P128" s="37">
        <f>IFERROR(IPMT('PV - AO CRE'!$B$19,'PV - AO CRE'!P$107-$A128+1,'PV - AO CRE'!$B$18,'PV - AO CRE'!$L$55),0)</f>
        <v>-11424.015279159155</v>
      </c>
      <c r="Q128" s="37">
        <f>IFERROR(IPMT('PV - AO CRE'!$B$19,'PV - AO CRE'!Q$107-$A128+1,'PV - AO CRE'!$B$18,'PV - AO CRE'!$L$55),0)</f>
        <v>-10472.49825851608</v>
      </c>
      <c r="R128" s="37">
        <f>IFERROR(IPMT('PV - AO CRE'!$B$19,'PV - AO CRE'!R$107-$A128+1,'PV - AO CRE'!$B$18,'PV - AO CRE'!$L$55),0)</f>
        <v>-9482.9205570472841</v>
      </c>
      <c r="S128" s="37">
        <f>IFERROR(IPMT('PV - AO CRE'!$B$19,'PV - AO CRE'!S$107-$A128+1,'PV - AO CRE'!$B$18,'PV - AO CRE'!$L$55),0)</f>
        <v>-8453.7597475197344</v>
      </c>
      <c r="T128" s="37">
        <f>IFERROR(IPMT('PV - AO CRE'!$B$19,'PV - AO CRE'!T$107-$A128+1,'PV - AO CRE'!$B$18,'PV - AO CRE'!$L$55),0)</f>
        <v>-7383.4325056110838</v>
      </c>
      <c r="U128" s="37">
        <f>IFERROR(IPMT('PV - AO CRE'!$B$19,'PV - AO CRE'!U$107-$A128+1,'PV - AO CRE'!$B$18,'PV - AO CRE'!$L$55),0)</f>
        <v>-6270.2921740260872</v>
      </c>
      <c r="V128" s="37">
        <f>IFERROR(IPMT('PV - AO CRE'!$B$19,'PV - AO CRE'!V$107-$A128+1,'PV - AO CRE'!$B$18,'PV - AO CRE'!$L$55),0)</f>
        <v>-5112.6262291776902</v>
      </c>
      <c r="W128" s="37">
        <f>IFERROR(IPMT('PV - AO CRE'!$B$19,'PV - AO CRE'!W$107-$A128+1,'PV - AO CRE'!$B$18,'PV - AO CRE'!$L$55),0)</f>
        <v>-3908.6536465353579</v>
      </c>
      <c r="X128" s="37">
        <f>IFERROR(IPMT('PV - AO CRE'!$B$19,'PV - AO CRE'!X$107-$A128+1,'PV - AO CRE'!$B$18,'PV - AO CRE'!$L$55),0)</f>
        <v>-2656.5221605873317</v>
      </c>
      <c r="Y128" s="37">
        <f>IFERROR(IPMT('PV - AO CRE'!$B$19,'PV - AO CRE'!Y$107-$A128+1,'PV - AO CRE'!$B$18,'PV - AO CRE'!$L$55),0)</f>
        <v>-1354.3054152013851</v>
      </c>
      <c r="Z128" s="37">
        <f>IFERROR(IPMT('PV - AO CRE'!$B$19,'PV - AO CRE'!Z$107-$A128+1,'PV - AO CRE'!$B$18,'PV - AO CRE'!$L$55),0)</f>
        <v>0</v>
      </c>
      <c r="AA128" s="37">
        <f>IFERROR(IPMT('PV - AO CRE'!$B$19,'PV - AO CRE'!AA$107-$A128+1,'PV - AO CRE'!$B$18,'PV - AO CRE'!$L$55),0)</f>
        <v>0</v>
      </c>
      <c r="AB128" s="37">
        <f>IFERROR(IPMT('PV - AO CRE'!$B$19,'PV - AO CRE'!AB$107-$A128+1,'PV - AO CRE'!$B$18,'PV - AO CRE'!$L$55),0)</f>
        <v>0</v>
      </c>
      <c r="AC128" s="37">
        <f>IFERROR(IPMT('PV - AO CRE'!$B$19,'PV - AO CRE'!AC$107-$A128+1,'PV - AO CRE'!$B$18,'PV - AO CRE'!$L$55),0)</f>
        <v>0</v>
      </c>
      <c r="AD128" s="37">
        <f>IFERROR(IPMT('PV - AO CRE'!$B$19,'PV - AO CRE'!AD$107-$A128+1,'PV - AO CRE'!$B$18,'PV - AO CRE'!$L$55),0)</f>
        <v>0</v>
      </c>
      <c r="AE128" s="37">
        <f>IFERROR(IPMT('PV - AO CRE'!$B$19,'PV - AO CRE'!AE$107-$A128+1,'PV - AO CRE'!$B$18,'PV - AO CRE'!$L$55),0)</f>
        <v>0</v>
      </c>
      <c r="AF128"/>
      <c r="AG128"/>
    </row>
    <row r="129" spans="1:33" ht="15" hidden="1" outlineLevel="1">
      <c r="A129">
        <v>11</v>
      </c>
      <c r="B129" s="37"/>
      <c r="C129" s="37"/>
      <c r="D129" s="37"/>
      <c r="E129" s="37"/>
      <c r="F129" s="37"/>
      <c r="G129" s="37"/>
      <c r="H129" s="37"/>
      <c r="I129" s="37"/>
      <c r="J129" s="37"/>
      <c r="K129" s="37"/>
      <c r="L129" s="37">
        <f>IFERROR(IPMT('PV - AO CRE'!$B$19,'PV - AO CRE'!L$107-$A129+1,'PV - AO CRE'!$B$18,'PV - AO CRE'!$M$55),0)</f>
        <v>-15660</v>
      </c>
      <c r="M129" s="37">
        <f>IFERROR(IPMT('PV - AO CRE'!$B$19,'PV - AO CRE'!M$107-$A129+1,'PV - AO CRE'!$B$18,'PV - AO CRE'!$M$55),0)</f>
        <v>-14877.922368190559</v>
      </c>
      <c r="N129" s="37">
        <f>IFERROR(IPMT('PV - AO CRE'!$B$19,'PV - AO CRE'!N$107-$A129+1,'PV - AO CRE'!$B$18,'PV - AO CRE'!$M$55),0)</f>
        <v>-14064.561631108743</v>
      </c>
      <c r="O129" s="37">
        <f>IFERROR(IPMT('PV - AO CRE'!$B$19,'PV - AO CRE'!O$107-$A129+1,'PV - AO CRE'!$B$18,'PV - AO CRE'!$M$55),0)</f>
        <v>-13218.666464543652</v>
      </c>
      <c r="P129" s="37">
        <f>IFERROR(IPMT('PV - AO CRE'!$B$19,'PV - AO CRE'!P$107-$A129+1,'PV - AO CRE'!$B$18,'PV - AO CRE'!$M$55),0)</f>
        <v>-12338.935491315959</v>
      </c>
      <c r="Q129" s="37">
        <f>IFERROR(IPMT('PV - AO CRE'!$B$19,'PV - AO CRE'!Q$107-$A129+1,'PV - AO CRE'!$B$18,'PV - AO CRE'!$M$55),0)</f>
        <v>-11424.015279159155</v>
      </c>
      <c r="R129" s="37">
        <f>IFERROR(IPMT('PV - AO CRE'!$B$19,'PV - AO CRE'!R$107-$A129+1,'PV - AO CRE'!$B$18,'PV - AO CRE'!$M$55),0)</f>
        <v>-10472.49825851608</v>
      </c>
      <c r="S129" s="37">
        <f>IFERROR(IPMT('PV - AO CRE'!$B$19,'PV - AO CRE'!S$107-$A129+1,'PV - AO CRE'!$B$18,'PV - AO CRE'!$M$55),0)</f>
        <v>-9482.9205570472841</v>
      </c>
      <c r="T129" s="37">
        <f>IFERROR(IPMT('PV - AO CRE'!$B$19,'PV - AO CRE'!T$107-$A129+1,'PV - AO CRE'!$B$18,'PV - AO CRE'!$M$55),0)</f>
        <v>-8453.7597475197344</v>
      </c>
      <c r="U129" s="37">
        <f>IFERROR(IPMT('PV - AO CRE'!$B$19,'PV - AO CRE'!U$107-$A129+1,'PV - AO CRE'!$B$18,'PV - AO CRE'!$M$55),0)</f>
        <v>-7383.4325056110838</v>
      </c>
      <c r="V129" s="37">
        <f>IFERROR(IPMT('PV - AO CRE'!$B$19,'PV - AO CRE'!V$107-$A129+1,'PV - AO CRE'!$B$18,'PV - AO CRE'!$M$55),0)</f>
        <v>-6270.2921740260872</v>
      </c>
      <c r="W129" s="37">
        <f>IFERROR(IPMT('PV - AO CRE'!$B$19,'PV - AO CRE'!W$107-$A129+1,'PV - AO CRE'!$B$18,'PV - AO CRE'!$M$55),0)</f>
        <v>-5112.6262291776902</v>
      </c>
      <c r="X129" s="37">
        <f>IFERROR(IPMT('PV - AO CRE'!$B$19,'PV - AO CRE'!X$107-$A129+1,'PV - AO CRE'!$B$18,'PV - AO CRE'!$M$55),0)</f>
        <v>-3908.6536465353579</v>
      </c>
      <c r="Y129" s="37">
        <f>IFERROR(IPMT('PV - AO CRE'!$B$19,'PV - AO CRE'!Y$107-$A129+1,'PV - AO CRE'!$B$18,'PV - AO CRE'!$M$55),0)</f>
        <v>-2656.5221605873317</v>
      </c>
      <c r="Z129" s="37">
        <f>IFERROR(IPMT('PV - AO CRE'!$B$19,'PV - AO CRE'!Z$107-$A129+1,'PV - AO CRE'!$B$18,'PV - AO CRE'!$M$55),0)</f>
        <v>-1354.3054152013851</v>
      </c>
      <c r="AA129" s="37">
        <f>IFERROR(IPMT('PV - AO CRE'!$B$19,'PV - AO CRE'!AA$107-$A129+1,'PV - AO CRE'!$B$18,'PV - AO CRE'!$M$55),0)</f>
        <v>0</v>
      </c>
      <c r="AB129" s="37">
        <f>IFERROR(IPMT('PV - AO CRE'!$B$19,'PV - AO CRE'!AB$107-$A129+1,'PV - AO CRE'!$B$18,'PV - AO CRE'!$M$55),0)</f>
        <v>0</v>
      </c>
      <c r="AC129" s="37">
        <f>IFERROR(IPMT('PV - AO CRE'!$B$19,'PV - AO CRE'!AC$107-$A129+1,'PV - AO CRE'!$B$18,'PV - AO CRE'!$M$55),0)</f>
        <v>0</v>
      </c>
      <c r="AD129" s="37">
        <f>IFERROR(IPMT('PV - AO CRE'!$B$19,'PV - AO CRE'!AD$107-$A129+1,'PV - AO CRE'!$B$18,'PV - AO CRE'!$M$55),0)</f>
        <v>0</v>
      </c>
      <c r="AE129" s="37">
        <f>IFERROR(IPMT('PV - AO CRE'!$B$19,'PV - AO CRE'!AE$107-$A129+1,'PV - AO CRE'!$B$18,'PV - AO CRE'!$M$55),0)</f>
        <v>0</v>
      </c>
      <c r="AF129"/>
      <c r="AG129"/>
    </row>
    <row r="130" spans="1:33" ht="15" hidden="1" outlineLevel="1">
      <c r="A130">
        <v>12</v>
      </c>
      <c r="B130" s="37"/>
      <c r="C130" s="37"/>
      <c r="D130" s="37"/>
      <c r="E130" s="37"/>
      <c r="F130" s="37"/>
      <c r="G130" s="37"/>
      <c r="H130" s="37"/>
      <c r="I130" s="37"/>
      <c r="J130" s="37"/>
      <c r="K130" s="37"/>
      <c r="L130" s="37"/>
      <c r="M130" s="37">
        <f>IFERROR(IPMT('PV - AO CRE'!$B$19,'PV - AO CRE'!M$107-$A130+1,'PV - AO CRE'!$B$18,'PV - AO CRE'!$N$55),0)</f>
        <v>-15660</v>
      </c>
      <c r="N130" s="37">
        <f>IFERROR(IPMT('PV - AO CRE'!$B$19,'PV - AO CRE'!N$107-$A130+1,'PV - AO CRE'!$B$18,'PV - AO CRE'!$N$55),0)</f>
        <v>-14877.922368190559</v>
      </c>
      <c r="O130" s="37">
        <f>IFERROR(IPMT('PV - AO CRE'!$B$19,'PV - AO CRE'!O$107-$A130+1,'PV - AO CRE'!$B$18,'PV - AO CRE'!$N$55),0)</f>
        <v>-14064.561631108743</v>
      </c>
      <c r="P130" s="37">
        <f>IFERROR(IPMT('PV - AO CRE'!$B$19,'PV - AO CRE'!P$107-$A130+1,'PV - AO CRE'!$B$18,'PV - AO CRE'!$N$55),0)</f>
        <v>-13218.666464543652</v>
      </c>
      <c r="Q130" s="37">
        <f>IFERROR(IPMT('PV - AO CRE'!$B$19,'PV - AO CRE'!Q$107-$A130+1,'PV - AO CRE'!$B$18,'PV - AO CRE'!$N$55),0)</f>
        <v>-12338.935491315959</v>
      </c>
      <c r="R130" s="37">
        <f>IFERROR(IPMT('PV - AO CRE'!$B$19,'PV - AO CRE'!R$107-$A130+1,'PV - AO CRE'!$B$18,'PV - AO CRE'!$N$55),0)</f>
        <v>-11424.015279159155</v>
      </c>
      <c r="S130" s="37">
        <f>IFERROR(IPMT('PV - AO CRE'!$B$19,'PV - AO CRE'!S$107-$A130+1,'PV - AO CRE'!$B$18,'PV - AO CRE'!$N$55),0)</f>
        <v>-10472.49825851608</v>
      </c>
      <c r="T130" s="37">
        <f>IFERROR(IPMT('PV - AO CRE'!$B$19,'PV - AO CRE'!T$107-$A130+1,'PV - AO CRE'!$B$18,'PV - AO CRE'!$N$55),0)</f>
        <v>-9482.9205570472841</v>
      </c>
      <c r="U130" s="37">
        <f>IFERROR(IPMT('PV - AO CRE'!$B$19,'PV - AO CRE'!U$107-$A130+1,'PV - AO CRE'!$B$18,'PV - AO CRE'!$N$55),0)</f>
        <v>-8453.7597475197344</v>
      </c>
      <c r="V130" s="37">
        <f>IFERROR(IPMT('PV - AO CRE'!$B$19,'PV - AO CRE'!V$107-$A130+1,'PV - AO CRE'!$B$18,'PV - AO CRE'!$N$55),0)</f>
        <v>-7383.4325056110838</v>
      </c>
      <c r="W130" s="37">
        <f>IFERROR(IPMT('PV - AO CRE'!$B$19,'PV - AO CRE'!W$107-$A130+1,'PV - AO CRE'!$B$18,'PV - AO CRE'!$N$55),0)</f>
        <v>-6270.2921740260872</v>
      </c>
      <c r="X130" s="37">
        <f>IFERROR(IPMT('PV - AO CRE'!$B$19,'PV - AO CRE'!X$107-$A130+1,'PV - AO CRE'!$B$18,'PV - AO CRE'!$N$55),0)</f>
        <v>-5112.6262291776902</v>
      </c>
      <c r="Y130" s="37">
        <f>IFERROR(IPMT('PV - AO CRE'!$B$19,'PV - AO CRE'!Y$107-$A130+1,'PV - AO CRE'!$B$18,'PV - AO CRE'!$N$55),0)</f>
        <v>-3908.6536465353579</v>
      </c>
      <c r="Z130" s="37">
        <f>IFERROR(IPMT('PV - AO CRE'!$B$19,'PV - AO CRE'!Z$107-$A130+1,'PV - AO CRE'!$B$18,'PV - AO CRE'!$N$55),0)</f>
        <v>-2656.5221605873317</v>
      </c>
      <c r="AA130" s="37">
        <f>IFERROR(IPMT('PV - AO CRE'!$B$19,'PV - AO CRE'!AA$107-$A130+1,'PV - AO CRE'!$B$18,'PV - AO CRE'!$N$55),0)</f>
        <v>-1354.3054152013851</v>
      </c>
      <c r="AB130" s="37">
        <f>IFERROR(IPMT('PV - AO CRE'!$B$19,'PV - AO CRE'!AB$107-$A130+1,'PV - AO CRE'!$B$18,'PV - AO CRE'!$N$55),0)</f>
        <v>0</v>
      </c>
      <c r="AC130" s="37">
        <f>IFERROR(IPMT('PV - AO CRE'!$B$19,'PV - AO CRE'!AC$107-$A130+1,'PV - AO CRE'!$B$18,'PV - AO CRE'!$N$55),0)</f>
        <v>0</v>
      </c>
      <c r="AD130" s="37">
        <f>IFERROR(IPMT('PV - AO CRE'!$B$19,'PV - AO CRE'!AD$107-$A130+1,'PV - AO CRE'!$B$18,'PV - AO CRE'!$N$55),0)</f>
        <v>0</v>
      </c>
      <c r="AE130" s="37">
        <f>IFERROR(IPMT('PV - AO CRE'!$B$19,'PV - AO CRE'!AE$107-$A130+1,'PV - AO CRE'!$B$18,'PV - AO CRE'!$N$55),0)</f>
        <v>0</v>
      </c>
      <c r="AF130"/>
      <c r="AG130"/>
    </row>
    <row r="131" spans="1:33" ht="15" hidden="1" outlineLevel="1">
      <c r="A131">
        <v>13</v>
      </c>
      <c r="B131" s="37"/>
      <c r="C131" s="37"/>
      <c r="D131" s="37"/>
      <c r="E131" s="37"/>
      <c r="F131" s="37"/>
      <c r="G131" s="37"/>
      <c r="H131" s="37"/>
      <c r="I131" s="37"/>
      <c r="J131" s="37"/>
      <c r="K131" s="37"/>
      <c r="L131" s="37"/>
      <c r="M131" s="37"/>
      <c r="N131" s="37">
        <f>IFERROR(IPMT('PV - AO CRE'!$B$19,'PV - AO CRE'!N$107-$A131+1,'PV - AO CRE'!$B$18,'PV - AO CRE'!$O$55),0)</f>
        <v>-15660</v>
      </c>
      <c r="O131" s="37">
        <f>IFERROR(IPMT('PV - AO CRE'!$B$19,'PV - AO CRE'!O$107-$A131+1,'PV - AO CRE'!$B$18,'PV - AO CRE'!$O$55),0)</f>
        <v>-14877.922368190559</v>
      </c>
      <c r="P131" s="37">
        <f>IFERROR(IPMT('PV - AO CRE'!$B$19,'PV - AO CRE'!P$107-$A131+1,'PV - AO CRE'!$B$18,'PV - AO CRE'!$O$55),0)</f>
        <v>-14064.561631108743</v>
      </c>
      <c r="Q131" s="37">
        <f>IFERROR(IPMT('PV - AO CRE'!$B$19,'PV - AO CRE'!Q$107-$A131+1,'PV - AO CRE'!$B$18,'PV - AO CRE'!$O$55),0)</f>
        <v>-13218.666464543652</v>
      </c>
      <c r="R131" s="37">
        <f>IFERROR(IPMT('PV - AO CRE'!$B$19,'PV - AO CRE'!R$107-$A131+1,'PV - AO CRE'!$B$18,'PV - AO CRE'!$O$55),0)</f>
        <v>-12338.935491315959</v>
      </c>
      <c r="S131" s="37">
        <f>IFERROR(IPMT('PV - AO CRE'!$B$19,'PV - AO CRE'!S$107-$A131+1,'PV - AO CRE'!$B$18,'PV - AO CRE'!$O$55),0)</f>
        <v>-11424.015279159155</v>
      </c>
      <c r="T131" s="37">
        <f>IFERROR(IPMT('PV - AO CRE'!$B$19,'PV - AO CRE'!T$107-$A131+1,'PV - AO CRE'!$B$18,'PV - AO CRE'!$O$55),0)</f>
        <v>-10472.49825851608</v>
      </c>
      <c r="U131" s="37">
        <f>IFERROR(IPMT('PV - AO CRE'!$B$19,'PV - AO CRE'!U$107-$A131+1,'PV - AO CRE'!$B$18,'PV - AO CRE'!$O$55),0)</f>
        <v>-9482.9205570472841</v>
      </c>
      <c r="V131" s="37">
        <f>IFERROR(IPMT('PV - AO CRE'!$B$19,'PV - AO CRE'!V$107-$A131+1,'PV - AO CRE'!$B$18,'PV - AO CRE'!$O$55),0)</f>
        <v>-8453.7597475197344</v>
      </c>
      <c r="W131" s="37">
        <f>IFERROR(IPMT('PV - AO CRE'!$B$19,'PV - AO CRE'!W$107-$A131+1,'PV - AO CRE'!$B$18,'PV - AO CRE'!$O$55),0)</f>
        <v>-7383.4325056110838</v>
      </c>
      <c r="X131" s="37">
        <f>IFERROR(IPMT('PV - AO CRE'!$B$19,'PV - AO CRE'!X$107-$A131+1,'PV - AO CRE'!$B$18,'PV - AO CRE'!$O$55),0)</f>
        <v>-6270.2921740260872</v>
      </c>
      <c r="Y131" s="37">
        <f>IFERROR(IPMT('PV - AO CRE'!$B$19,'PV - AO CRE'!Y$107-$A131+1,'PV - AO CRE'!$B$18,'PV - AO CRE'!$O$55),0)</f>
        <v>-5112.6262291776902</v>
      </c>
      <c r="Z131" s="37">
        <f>IFERROR(IPMT('PV - AO CRE'!$B$19,'PV - AO CRE'!Z$107-$A131+1,'PV - AO CRE'!$B$18,'PV - AO CRE'!$O$55),0)</f>
        <v>-3908.6536465353579</v>
      </c>
      <c r="AA131" s="37">
        <f>IFERROR(IPMT('PV - AO CRE'!$B$19,'PV - AO CRE'!AA$107-$A131+1,'PV - AO CRE'!$B$18,'PV - AO CRE'!$O$55),0)</f>
        <v>-2656.5221605873317</v>
      </c>
      <c r="AB131" s="37">
        <f>IFERROR(IPMT('PV - AO CRE'!$B$19,'PV - AO CRE'!AB$107-$A131+1,'PV - AO CRE'!$B$18,'PV - AO CRE'!$O$55),0)</f>
        <v>-1354.3054152013851</v>
      </c>
      <c r="AC131" s="37">
        <f>IFERROR(IPMT('PV - AO CRE'!$B$19,'PV - AO CRE'!AC$107-$A131+1,'PV - AO CRE'!$B$18,'PV - AO CRE'!$O$55),0)</f>
        <v>0</v>
      </c>
      <c r="AD131" s="37">
        <f>IFERROR(IPMT('PV - AO CRE'!$B$19,'PV - AO CRE'!AD$107-$A131+1,'PV - AO CRE'!$B$18,'PV - AO CRE'!$O$55),0)</f>
        <v>0</v>
      </c>
      <c r="AE131" s="37">
        <f>IFERROR(IPMT('PV - AO CRE'!$B$19,'PV - AO CRE'!AE$107-$A131+1,'PV - AO CRE'!$B$18,'PV - AO CRE'!$O$55),0)</f>
        <v>0</v>
      </c>
      <c r="AF131"/>
      <c r="AG131"/>
    </row>
    <row r="132" spans="1:33" ht="15" hidden="1" outlineLevel="1">
      <c r="A132">
        <v>14</v>
      </c>
      <c r="B132" s="37"/>
      <c r="C132" s="37"/>
      <c r="D132" s="37"/>
      <c r="E132" s="37"/>
      <c r="F132" s="37"/>
      <c r="G132" s="37"/>
      <c r="H132" s="37"/>
      <c r="I132" s="37"/>
      <c r="J132" s="37"/>
      <c r="K132" s="37"/>
      <c r="L132" s="37"/>
      <c r="M132" s="37"/>
      <c r="N132" s="37"/>
      <c r="O132" s="37">
        <f>IFERROR(IPMT('PV - AO CRE'!$B$19,'PV - AO CRE'!O$107-$A132+1,'PV - AO CRE'!$B$18,'PV - AO CRE'!$P$55),0)</f>
        <v>-15660</v>
      </c>
      <c r="P132" s="37">
        <f>IFERROR(IPMT('PV - AO CRE'!$B$19,'PV - AO CRE'!P$107-$A132+1,'PV - AO CRE'!$B$18,'PV - AO CRE'!$P$55),0)</f>
        <v>-14877.922368190559</v>
      </c>
      <c r="Q132" s="37">
        <f>IFERROR(IPMT('PV - AO CRE'!$B$19,'PV - AO CRE'!Q$107-$A132+1,'PV - AO CRE'!$B$18,'PV - AO CRE'!$P$55),0)</f>
        <v>-14064.561631108743</v>
      </c>
      <c r="R132" s="37">
        <f>IFERROR(IPMT('PV - AO CRE'!$B$19,'PV - AO CRE'!R$107-$A132+1,'PV - AO CRE'!$B$18,'PV - AO CRE'!$P$55),0)</f>
        <v>-13218.666464543652</v>
      </c>
      <c r="S132" s="37">
        <f>IFERROR(IPMT('PV - AO CRE'!$B$19,'PV - AO CRE'!S$107-$A132+1,'PV - AO CRE'!$B$18,'PV - AO CRE'!$P$55),0)</f>
        <v>-12338.935491315959</v>
      </c>
      <c r="T132" s="37">
        <f>IFERROR(IPMT('PV - AO CRE'!$B$19,'PV - AO CRE'!T$107-$A132+1,'PV - AO CRE'!$B$18,'PV - AO CRE'!$P$55),0)</f>
        <v>-11424.015279159155</v>
      </c>
      <c r="U132" s="37">
        <f>IFERROR(IPMT('PV - AO CRE'!$B$19,'PV - AO CRE'!U$107-$A132+1,'PV - AO CRE'!$B$18,'PV - AO CRE'!$P$55),0)</f>
        <v>-10472.49825851608</v>
      </c>
      <c r="V132" s="37">
        <f>IFERROR(IPMT('PV - AO CRE'!$B$19,'PV - AO CRE'!V$107-$A132+1,'PV - AO CRE'!$B$18,'PV - AO CRE'!$P$55),0)</f>
        <v>-9482.9205570472841</v>
      </c>
      <c r="W132" s="37">
        <f>IFERROR(IPMT('PV - AO CRE'!$B$19,'PV - AO CRE'!W$107-$A132+1,'PV - AO CRE'!$B$18,'PV - AO CRE'!$P$55),0)</f>
        <v>-8453.7597475197344</v>
      </c>
      <c r="X132" s="37">
        <f>IFERROR(IPMT('PV - AO CRE'!$B$19,'PV - AO CRE'!X$107-$A132+1,'PV - AO CRE'!$B$18,'PV - AO CRE'!$P$55),0)</f>
        <v>-7383.4325056110838</v>
      </c>
      <c r="Y132" s="37">
        <f>IFERROR(IPMT('PV - AO CRE'!$B$19,'PV - AO CRE'!Y$107-$A132+1,'PV - AO CRE'!$B$18,'PV - AO CRE'!$P$55),0)</f>
        <v>-6270.2921740260872</v>
      </c>
      <c r="Z132" s="37">
        <f>IFERROR(IPMT('PV - AO CRE'!$B$19,'PV - AO CRE'!Z$107-$A132+1,'PV - AO CRE'!$B$18,'PV - AO CRE'!$P$55),0)</f>
        <v>-5112.6262291776902</v>
      </c>
      <c r="AA132" s="37">
        <f>IFERROR(IPMT('PV - AO CRE'!$B$19,'PV - AO CRE'!AA$107-$A132+1,'PV - AO CRE'!$B$18,'PV - AO CRE'!$P$55),0)</f>
        <v>-3908.6536465353579</v>
      </c>
      <c r="AB132" s="37">
        <f>IFERROR(IPMT('PV - AO CRE'!$B$19,'PV - AO CRE'!AB$107-$A132+1,'PV - AO CRE'!$B$18,'PV - AO CRE'!$P$55),0)</f>
        <v>-2656.5221605873317</v>
      </c>
      <c r="AC132" s="37">
        <f>IFERROR(IPMT('PV - AO CRE'!$B$19,'PV - AO CRE'!AC$107-$A132+1,'PV - AO CRE'!$B$18,'PV - AO CRE'!$P$55),0)</f>
        <v>-1354.3054152013851</v>
      </c>
      <c r="AD132" s="37">
        <f>IFERROR(IPMT('PV - AO CRE'!$B$19,'PV - AO CRE'!AD$107-$A132+1,'PV - AO CRE'!$B$18,'PV - AO CRE'!$P$55),0)</f>
        <v>0</v>
      </c>
      <c r="AE132" s="37">
        <f>IFERROR(IPMT('PV - AO CRE'!$B$19,'PV - AO CRE'!AE$107-$A132+1,'PV - AO CRE'!$B$18,'PV - AO CRE'!$P$55),0)</f>
        <v>0</v>
      </c>
      <c r="AF132"/>
      <c r="AG132"/>
    </row>
    <row r="133" spans="1:33" ht="15" hidden="1" outlineLevel="1">
      <c r="A133">
        <v>15</v>
      </c>
      <c r="B133" s="37"/>
      <c r="C133" s="37"/>
      <c r="D133" s="37"/>
      <c r="E133" s="37"/>
      <c r="F133" s="37"/>
      <c r="G133" s="37"/>
      <c r="H133" s="37"/>
      <c r="I133" s="37"/>
      <c r="J133" s="37"/>
      <c r="K133" s="37"/>
      <c r="L133" s="37"/>
      <c r="M133" s="37"/>
      <c r="N133" s="37"/>
      <c r="O133" s="37"/>
      <c r="P133" s="37">
        <f>IFERROR(IPMT('PV - AO CRE'!$B$19,'PV - AO CRE'!P$107-$A133+1,'PV - AO CRE'!$B$18,'PV - AO CRE'!$Q$55),0)</f>
        <v>-15660</v>
      </c>
      <c r="Q133" s="37">
        <f>IFERROR(IPMT('PV - AO CRE'!$B$19,'PV - AO CRE'!Q$107-$A133+1,'PV - AO CRE'!$B$18,'PV - AO CRE'!$Q$55),0)</f>
        <v>-14877.922368190559</v>
      </c>
      <c r="R133" s="37">
        <f>IFERROR(IPMT('PV - AO CRE'!$B$19,'PV - AO CRE'!R$107-$A133+1,'PV - AO CRE'!$B$18,'PV - AO CRE'!$Q$55),0)</f>
        <v>-14064.561631108743</v>
      </c>
      <c r="S133" s="37">
        <f>IFERROR(IPMT('PV - AO CRE'!$B$19,'PV - AO CRE'!S$107-$A133+1,'PV - AO CRE'!$B$18,'PV - AO CRE'!$Q$55),0)</f>
        <v>-13218.666464543652</v>
      </c>
      <c r="T133" s="37">
        <f>IFERROR(IPMT('PV - AO CRE'!$B$19,'PV - AO CRE'!T$107-$A133+1,'PV - AO CRE'!$B$18,'PV - AO CRE'!$Q$55),0)</f>
        <v>-12338.935491315959</v>
      </c>
      <c r="U133" s="37">
        <f>IFERROR(IPMT('PV - AO CRE'!$B$19,'PV - AO CRE'!U$107-$A133+1,'PV - AO CRE'!$B$18,'PV - AO CRE'!$Q$55),0)</f>
        <v>-11424.015279159155</v>
      </c>
      <c r="V133" s="37">
        <f>IFERROR(IPMT('PV - AO CRE'!$B$19,'PV - AO CRE'!V$107-$A133+1,'PV - AO CRE'!$B$18,'PV - AO CRE'!$Q$55),0)</f>
        <v>-10472.49825851608</v>
      </c>
      <c r="W133" s="37">
        <f>IFERROR(IPMT('PV - AO CRE'!$B$19,'PV - AO CRE'!W$107-$A133+1,'PV - AO CRE'!$B$18,'PV - AO CRE'!$Q$55),0)</f>
        <v>-9482.9205570472841</v>
      </c>
      <c r="X133" s="37">
        <f>IFERROR(IPMT('PV - AO CRE'!$B$19,'PV - AO CRE'!X$107-$A133+1,'PV - AO CRE'!$B$18,'PV - AO CRE'!$Q$55),0)</f>
        <v>-8453.7597475197344</v>
      </c>
      <c r="Y133" s="37">
        <f>IFERROR(IPMT('PV - AO CRE'!$B$19,'PV - AO CRE'!Y$107-$A133+1,'PV - AO CRE'!$B$18,'PV - AO CRE'!$Q$55),0)</f>
        <v>-7383.4325056110838</v>
      </c>
      <c r="Z133" s="37">
        <f>IFERROR(IPMT('PV - AO CRE'!$B$19,'PV - AO CRE'!Z$107-$A133+1,'PV - AO CRE'!$B$18,'PV - AO CRE'!$Q$55),0)</f>
        <v>-6270.2921740260872</v>
      </c>
      <c r="AA133" s="37">
        <f>IFERROR(IPMT('PV - AO CRE'!$B$19,'PV - AO CRE'!AA$107-$A133+1,'PV - AO CRE'!$B$18,'PV - AO CRE'!$Q$55),0)</f>
        <v>-5112.6262291776902</v>
      </c>
      <c r="AB133" s="37">
        <f>IFERROR(IPMT('PV - AO CRE'!$B$19,'PV - AO CRE'!AB$107-$A133+1,'PV - AO CRE'!$B$18,'PV - AO CRE'!$Q$55),0)</f>
        <v>-3908.6536465353579</v>
      </c>
      <c r="AC133" s="37">
        <f>IFERROR(IPMT('PV - AO CRE'!$B$19,'PV - AO CRE'!AC$107-$A133+1,'PV - AO CRE'!$B$18,'PV - AO CRE'!$Q$55),0)</f>
        <v>-2656.5221605873317</v>
      </c>
      <c r="AD133" s="37">
        <f>IFERROR(IPMT('PV - AO CRE'!$B$19,'PV - AO CRE'!AD$107-$A133+1,'PV - AO CRE'!$B$18,'PV - AO CRE'!$Q$55),0)</f>
        <v>-1354.3054152013851</v>
      </c>
      <c r="AE133" s="37">
        <f>IFERROR(IPMT('PV - AO CRE'!$B$19,'PV - AO CRE'!AE$107-$A133+1,'PV - AO CRE'!$B$18,'PV - AO CRE'!$Q$55),0)</f>
        <v>0</v>
      </c>
      <c r="AF133"/>
      <c r="AG133"/>
    </row>
    <row r="134" spans="1:33" ht="15" hidden="1" outlineLevel="1">
      <c r="A134">
        <v>16</v>
      </c>
      <c r="B134" s="37"/>
      <c r="C134" s="37"/>
      <c r="D134" s="37"/>
      <c r="E134" s="37"/>
      <c r="F134" s="37"/>
      <c r="G134" s="37"/>
      <c r="H134" s="37"/>
      <c r="I134" s="37"/>
      <c r="J134" s="37"/>
      <c r="K134" s="37"/>
      <c r="L134" s="37"/>
      <c r="M134" s="37"/>
      <c r="N134" s="37"/>
      <c r="O134" s="37"/>
      <c r="P134" s="37"/>
      <c r="Q134" s="37">
        <f>IFERROR(IPMT('PV - AO CRE'!$B$19,'PV - AO CRE'!Q$107-$A134+1,'PV - AO CRE'!$B$18,'PV - AO CRE'!$R$55),0)</f>
        <v>-15660</v>
      </c>
      <c r="R134" s="37">
        <f>IFERROR(IPMT('PV - AO CRE'!$B$19,'PV - AO CRE'!R$107-$A134+1,'PV - AO CRE'!$B$18,'PV - AO CRE'!$R$55),0)</f>
        <v>-14877.922368190559</v>
      </c>
      <c r="S134" s="37">
        <f>IFERROR(IPMT('PV - AO CRE'!$B$19,'PV - AO CRE'!S$107-$A134+1,'PV - AO CRE'!$B$18,'PV - AO CRE'!$R$55),0)</f>
        <v>-14064.561631108743</v>
      </c>
      <c r="T134" s="37">
        <f>IFERROR(IPMT('PV - AO CRE'!$B$19,'PV - AO CRE'!T$107-$A134+1,'PV - AO CRE'!$B$18,'PV - AO CRE'!$R$55),0)</f>
        <v>-13218.666464543652</v>
      </c>
      <c r="U134" s="37">
        <f>IFERROR(IPMT('PV - AO CRE'!$B$19,'PV - AO CRE'!U$107-$A134+1,'PV - AO CRE'!$B$18,'PV - AO CRE'!$R$55),0)</f>
        <v>-12338.935491315959</v>
      </c>
      <c r="V134" s="37">
        <f>IFERROR(IPMT('PV - AO CRE'!$B$19,'PV - AO CRE'!V$107-$A134+1,'PV - AO CRE'!$B$18,'PV - AO CRE'!$R$55),0)</f>
        <v>-11424.015279159155</v>
      </c>
      <c r="W134" s="37">
        <f>IFERROR(IPMT('PV - AO CRE'!$B$19,'PV - AO CRE'!W$107-$A134+1,'PV - AO CRE'!$B$18,'PV - AO CRE'!$R$55),0)</f>
        <v>-10472.49825851608</v>
      </c>
      <c r="X134" s="37">
        <f>IFERROR(IPMT('PV - AO CRE'!$B$19,'PV - AO CRE'!X$107-$A134+1,'PV - AO CRE'!$B$18,'PV - AO CRE'!$R$55),0)</f>
        <v>-9482.9205570472841</v>
      </c>
      <c r="Y134" s="37">
        <f>IFERROR(IPMT('PV - AO CRE'!$B$19,'PV - AO CRE'!Y$107-$A134+1,'PV - AO CRE'!$B$18,'PV - AO CRE'!$R$55),0)</f>
        <v>-8453.7597475197344</v>
      </c>
      <c r="Z134" s="37">
        <f>IFERROR(IPMT('PV - AO CRE'!$B$19,'PV - AO CRE'!Z$107-$A134+1,'PV - AO CRE'!$B$18,'PV - AO CRE'!$R$55),0)</f>
        <v>-7383.4325056110838</v>
      </c>
      <c r="AA134" s="37">
        <f>IFERROR(IPMT('PV - AO CRE'!$B$19,'PV - AO CRE'!AA$107-$A134+1,'PV - AO CRE'!$B$18,'PV - AO CRE'!$R$55),0)</f>
        <v>-6270.2921740260872</v>
      </c>
      <c r="AB134" s="37">
        <f>IFERROR(IPMT('PV - AO CRE'!$B$19,'PV - AO CRE'!AB$107-$A134+1,'PV - AO CRE'!$B$18,'PV - AO CRE'!$R$55),0)</f>
        <v>-5112.6262291776902</v>
      </c>
      <c r="AC134" s="37">
        <f>IFERROR(IPMT('PV - AO CRE'!$B$19,'PV - AO CRE'!AC$107-$A134+1,'PV - AO CRE'!$B$18,'PV - AO CRE'!$R$55),0)</f>
        <v>-3908.6536465353579</v>
      </c>
      <c r="AD134" s="37">
        <f>IFERROR(IPMT('PV - AO CRE'!$B$19,'PV - AO CRE'!AD$107-$A134+1,'PV - AO CRE'!$B$18,'PV - AO CRE'!$R$55),0)</f>
        <v>-2656.5221605873317</v>
      </c>
      <c r="AE134" s="37">
        <f>IFERROR(IPMT('PV - AO CRE'!$B$19,'PV - AO CRE'!AE$107-$A134+1,'PV - AO CRE'!$B$18,'PV - AO CRE'!$R$55),0)</f>
        <v>-1354.3054152013851</v>
      </c>
      <c r="AF134"/>
      <c r="AG134"/>
    </row>
    <row r="135" spans="1:33" ht="15" hidden="1" outlineLevel="1">
      <c r="A135">
        <v>17</v>
      </c>
      <c r="B135" s="37"/>
      <c r="C135" s="37"/>
      <c r="D135" s="37"/>
      <c r="E135" s="37"/>
      <c r="F135" s="37"/>
      <c r="G135" s="37"/>
      <c r="H135" s="37"/>
      <c r="I135" s="37"/>
      <c r="J135" s="37"/>
      <c r="K135" s="37"/>
      <c r="L135" s="37"/>
      <c r="M135" s="37"/>
      <c r="N135" s="37"/>
      <c r="O135" s="37"/>
      <c r="P135" s="37"/>
      <c r="Q135" s="37"/>
      <c r="R135" s="37">
        <f>IFERROR(IPMT('PV - AO CRE'!$B$19,'PV - AO CRE'!R$107-$A135+1,'PV - AO CRE'!$B$18,'PV - AO CRE'!$S$55),0)</f>
        <v>-15660</v>
      </c>
      <c r="S135" s="37">
        <f>IFERROR(IPMT('PV - AO CRE'!$B$19,'PV - AO CRE'!S$107-$A135+1,'PV - AO CRE'!$B$18,'PV - AO CRE'!$S$55),0)</f>
        <v>-14877.922368190559</v>
      </c>
      <c r="T135" s="37">
        <f>IFERROR(IPMT('PV - AO CRE'!$B$19,'PV - AO CRE'!T$107-$A135+1,'PV - AO CRE'!$B$18,'PV - AO CRE'!$S$55),0)</f>
        <v>-14064.561631108743</v>
      </c>
      <c r="U135" s="37">
        <f>IFERROR(IPMT('PV - AO CRE'!$B$19,'PV - AO CRE'!U$107-$A135+1,'PV - AO CRE'!$B$18,'PV - AO CRE'!$S$55),0)</f>
        <v>-13218.666464543652</v>
      </c>
      <c r="V135" s="37">
        <f>IFERROR(IPMT('PV - AO CRE'!$B$19,'PV - AO CRE'!V$107-$A135+1,'PV - AO CRE'!$B$18,'PV - AO CRE'!$S$55),0)</f>
        <v>-12338.935491315959</v>
      </c>
      <c r="W135" s="37">
        <f>IFERROR(IPMT('PV - AO CRE'!$B$19,'PV - AO CRE'!W$107-$A135+1,'PV - AO CRE'!$B$18,'PV - AO CRE'!$S$55),0)</f>
        <v>-11424.015279159155</v>
      </c>
      <c r="X135" s="37">
        <f>IFERROR(IPMT('PV - AO CRE'!$B$19,'PV - AO CRE'!X$107-$A135+1,'PV - AO CRE'!$B$18,'PV - AO CRE'!$S$55),0)</f>
        <v>-10472.49825851608</v>
      </c>
      <c r="Y135" s="37">
        <f>IFERROR(IPMT('PV - AO CRE'!$B$19,'PV - AO CRE'!Y$107-$A135+1,'PV - AO CRE'!$B$18,'PV - AO CRE'!$S$55),0)</f>
        <v>-9482.9205570472841</v>
      </c>
      <c r="Z135" s="37">
        <f>IFERROR(IPMT('PV - AO CRE'!$B$19,'PV - AO CRE'!Z$107-$A135+1,'PV - AO CRE'!$B$18,'PV - AO CRE'!$S$55),0)</f>
        <v>-8453.7597475197344</v>
      </c>
      <c r="AA135" s="37">
        <f>IFERROR(IPMT('PV - AO CRE'!$B$19,'PV - AO CRE'!AA$107-$A135+1,'PV - AO CRE'!$B$18,'PV - AO CRE'!$S$55),0)</f>
        <v>-7383.4325056110838</v>
      </c>
      <c r="AB135" s="37">
        <f>IFERROR(IPMT('PV - AO CRE'!$B$19,'PV - AO CRE'!AB$107-$A135+1,'PV - AO CRE'!$B$18,'PV - AO CRE'!$S$55),0)</f>
        <v>-6270.2921740260872</v>
      </c>
      <c r="AC135" s="37">
        <f>IFERROR(IPMT('PV - AO CRE'!$B$19,'PV - AO CRE'!AC$107-$A135+1,'PV - AO CRE'!$B$18,'PV - AO CRE'!$S$55),0)</f>
        <v>-5112.6262291776902</v>
      </c>
      <c r="AD135" s="37">
        <f>IFERROR(IPMT('PV - AO CRE'!$B$19,'PV - AO CRE'!AD$107-$A135+1,'PV - AO CRE'!$B$18,'PV - AO CRE'!$S$55),0)</f>
        <v>-3908.6536465353579</v>
      </c>
      <c r="AE135" s="37">
        <f>IFERROR(IPMT('PV - AO CRE'!$B$19,'PV - AO CRE'!AE$107-$A135+1,'PV - AO CRE'!$B$18,'PV - AO CRE'!$S$55),0)</f>
        <v>-2656.5221605873317</v>
      </c>
      <c r="AF135"/>
      <c r="AG135"/>
    </row>
    <row r="136" spans="1:33" ht="15" hidden="1" outlineLevel="1">
      <c r="A136">
        <v>18</v>
      </c>
      <c r="B136" s="37"/>
      <c r="C136" s="37"/>
      <c r="D136" s="37"/>
      <c r="E136" s="37"/>
      <c r="F136" s="37"/>
      <c r="G136" s="37"/>
      <c r="H136" s="37"/>
      <c r="I136" s="37"/>
      <c r="J136" s="37"/>
      <c r="K136" s="37"/>
      <c r="L136" s="37"/>
      <c r="M136" s="37"/>
      <c r="N136" s="37"/>
      <c r="O136" s="37"/>
      <c r="P136" s="37"/>
      <c r="Q136" s="37"/>
      <c r="R136" s="37"/>
      <c r="S136" s="37">
        <f>IFERROR(IPMT('PV - AO CRE'!$B$19,'PV - AO CRE'!S$107-$A136+1,'PV - AO CRE'!$B$18,'PV - AO CRE'!$T$55),0)</f>
        <v>-15660</v>
      </c>
      <c r="T136" s="37">
        <f>IFERROR(IPMT('PV - AO CRE'!$B$19,'PV - AO CRE'!T$107-$A136+1,'PV - AO CRE'!$B$18,'PV - AO CRE'!$T$55),0)</f>
        <v>-14877.922368190559</v>
      </c>
      <c r="U136" s="37">
        <f>IFERROR(IPMT('PV - AO CRE'!$B$19,'PV - AO CRE'!U$107-$A136+1,'PV - AO CRE'!$B$18,'PV - AO CRE'!$T$55),0)</f>
        <v>-14064.561631108743</v>
      </c>
      <c r="V136" s="37">
        <f>IFERROR(IPMT('PV - AO CRE'!$B$19,'PV - AO CRE'!V$107-$A136+1,'PV - AO CRE'!$B$18,'PV - AO CRE'!$T$55),0)</f>
        <v>-13218.666464543652</v>
      </c>
      <c r="W136" s="37">
        <f>IFERROR(IPMT('PV - AO CRE'!$B$19,'PV - AO CRE'!W$107-$A136+1,'PV - AO CRE'!$B$18,'PV - AO CRE'!$T$55),0)</f>
        <v>-12338.935491315959</v>
      </c>
      <c r="X136" s="37">
        <f>IFERROR(IPMT('PV - AO CRE'!$B$19,'PV - AO CRE'!X$107-$A136+1,'PV - AO CRE'!$B$18,'PV - AO CRE'!$T$55),0)</f>
        <v>-11424.015279159155</v>
      </c>
      <c r="Y136" s="37">
        <f>IFERROR(IPMT('PV - AO CRE'!$B$19,'PV - AO CRE'!Y$107-$A136+1,'PV - AO CRE'!$B$18,'PV - AO CRE'!$T$55),0)</f>
        <v>-10472.49825851608</v>
      </c>
      <c r="Z136" s="37">
        <f>IFERROR(IPMT('PV - AO CRE'!$B$19,'PV - AO CRE'!Z$107-$A136+1,'PV - AO CRE'!$B$18,'PV - AO CRE'!$T$55),0)</f>
        <v>-9482.9205570472841</v>
      </c>
      <c r="AA136" s="37">
        <f>IFERROR(IPMT('PV - AO CRE'!$B$19,'PV - AO CRE'!AA$107-$A136+1,'PV - AO CRE'!$B$18,'PV - AO CRE'!$T$55),0)</f>
        <v>-8453.7597475197344</v>
      </c>
      <c r="AB136" s="37">
        <f>IFERROR(IPMT('PV - AO CRE'!$B$19,'PV - AO CRE'!AB$107-$A136+1,'PV - AO CRE'!$B$18,'PV - AO CRE'!$T$55),0)</f>
        <v>-7383.4325056110838</v>
      </c>
      <c r="AC136" s="37">
        <f>IFERROR(IPMT('PV - AO CRE'!$B$19,'PV - AO CRE'!AC$107-$A136+1,'PV - AO CRE'!$B$18,'PV - AO CRE'!$T$55),0)</f>
        <v>-6270.2921740260872</v>
      </c>
      <c r="AD136" s="37">
        <f>IFERROR(IPMT('PV - AO CRE'!$B$19,'PV - AO CRE'!AD$107-$A136+1,'PV - AO CRE'!$B$18,'PV - AO CRE'!$T$55),0)</f>
        <v>-5112.6262291776902</v>
      </c>
      <c r="AE136" s="37">
        <f>IFERROR(IPMT('PV - AO CRE'!$B$19,'PV - AO CRE'!AE$107-$A136+1,'PV - AO CRE'!$B$18,'PV - AO CRE'!$T$55),0)</f>
        <v>-3908.6536465353579</v>
      </c>
      <c r="AF136"/>
      <c r="AG136"/>
    </row>
    <row r="137" spans="1:33" ht="15" hidden="1" outlineLevel="1">
      <c r="A137">
        <v>19</v>
      </c>
      <c r="B137" s="37"/>
      <c r="C137" s="37"/>
      <c r="D137" s="37"/>
      <c r="E137" s="37"/>
      <c r="F137" s="37"/>
      <c r="G137" s="37"/>
      <c r="H137" s="37"/>
      <c r="I137" s="37"/>
      <c r="J137" s="37"/>
      <c r="K137" s="37"/>
      <c r="L137" s="37"/>
      <c r="M137" s="37"/>
      <c r="N137" s="37"/>
      <c r="O137" s="37"/>
      <c r="P137" s="37"/>
      <c r="Q137" s="37"/>
      <c r="R137" s="37"/>
      <c r="S137" s="37"/>
      <c r="T137" s="37">
        <f>IFERROR(IPMT('PV - AO CRE'!$B$19,'PV - AO CRE'!T$107-$A137+1,'PV - AO CRE'!$B$18,'PV - AO CRE'!$U$55),0)</f>
        <v>-15660</v>
      </c>
      <c r="U137" s="37">
        <f>IFERROR(IPMT('PV - AO CRE'!$B$19,'PV - AO CRE'!U$107-$A137+1,'PV - AO CRE'!$B$18,'PV - AO CRE'!$U$55),0)</f>
        <v>-14877.922368190559</v>
      </c>
      <c r="V137" s="37">
        <f>IFERROR(IPMT('PV - AO CRE'!$B$19,'PV - AO CRE'!V$107-$A137+1,'PV - AO CRE'!$B$18,'PV - AO CRE'!$U$55),0)</f>
        <v>-14064.561631108743</v>
      </c>
      <c r="W137" s="37">
        <f>IFERROR(IPMT('PV - AO CRE'!$B$19,'PV - AO CRE'!W$107-$A137+1,'PV - AO CRE'!$B$18,'PV - AO CRE'!$U$55),0)</f>
        <v>-13218.666464543652</v>
      </c>
      <c r="X137" s="37">
        <f>IFERROR(IPMT('PV - AO CRE'!$B$19,'PV - AO CRE'!X$107-$A137+1,'PV - AO CRE'!$B$18,'PV - AO CRE'!$U$55),0)</f>
        <v>-12338.935491315959</v>
      </c>
      <c r="Y137" s="37">
        <f>IFERROR(IPMT('PV - AO CRE'!$B$19,'PV - AO CRE'!Y$107-$A137+1,'PV - AO CRE'!$B$18,'PV - AO CRE'!$U$55),0)</f>
        <v>-11424.015279159155</v>
      </c>
      <c r="Z137" s="37">
        <f>IFERROR(IPMT('PV - AO CRE'!$B$19,'PV - AO CRE'!Z$107-$A137+1,'PV - AO CRE'!$B$18,'PV - AO CRE'!$U$55),0)</f>
        <v>-10472.49825851608</v>
      </c>
      <c r="AA137" s="37">
        <f>IFERROR(IPMT('PV - AO CRE'!$B$19,'PV - AO CRE'!AA$107-$A137+1,'PV - AO CRE'!$B$18,'PV - AO CRE'!$U$55),0)</f>
        <v>-9482.9205570472841</v>
      </c>
      <c r="AB137" s="37">
        <f>IFERROR(IPMT('PV - AO CRE'!$B$19,'PV - AO CRE'!AB$107-$A137+1,'PV - AO CRE'!$B$18,'PV - AO CRE'!$U$55),0)</f>
        <v>-8453.7597475197344</v>
      </c>
      <c r="AC137" s="37">
        <f>IFERROR(IPMT('PV - AO CRE'!$B$19,'PV - AO CRE'!AC$107-$A137+1,'PV - AO CRE'!$B$18,'PV - AO CRE'!$U$55),0)</f>
        <v>-7383.4325056110838</v>
      </c>
      <c r="AD137" s="37">
        <f>IFERROR(IPMT('PV - AO CRE'!$B$19,'PV - AO CRE'!AD$107-$A137+1,'PV - AO CRE'!$B$18,'PV - AO CRE'!$U$55),0)</f>
        <v>-6270.2921740260872</v>
      </c>
      <c r="AE137" s="37">
        <f>IFERROR(IPMT('PV - AO CRE'!$B$19,'PV - AO CRE'!AE$107-$A137+1,'PV - AO CRE'!$B$18,'PV - AO CRE'!$U$55),0)</f>
        <v>-5112.6262291776902</v>
      </c>
      <c r="AF137"/>
      <c r="AG137"/>
    </row>
    <row r="138" spans="1:33" ht="15" hidden="1" outlineLevel="1">
      <c r="A138">
        <v>20</v>
      </c>
      <c r="B138" s="37"/>
      <c r="C138" s="37"/>
      <c r="D138" s="37"/>
      <c r="E138" s="37"/>
      <c r="F138" s="37"/>
      <c r="G138" s="37"/>
      <c r="H138" s="37"/>
      <c r="I138" s="37"/>
      <c r="J138" s="37"/>
      <c r="K138" s="37"/>
      <c r="L138" s="37"/>
      <c r="M138" s="37"/>
      <c r="N138" s="37"/>
      <c r="O138" s="37"/>
      <c r="P138" s="37"/>
      <c r="Q138" s="37"/>
      <c r="R138" s="37"/>
      <c r="S138" s="37"/>
      <c r="T138" s="37"/>
      <c r="U138" s="37">
        <f>IFERROR(IPMT('PV - AO CRE'!$B$19,'PV - AO CRE'!U$107-$A138+1,'PV - AO CRE'!$B$18,'PV - AO CRE'!$V$55),0)</f>
        <v>-15660</v>
      </c>
      <c r="V138" s="37">
        <f>IFERROR(IPMT('PV - AO CRE'!$B$19,'PV - AO CRE'!V$107-$A138+1,'PV - AO CRE'!$B$18,'PV - AO CRE'!$V$55),0)</f>
        <v>-14877.922368190559</v>
      </c>
      <c r="W138" s="37">
        <f>IFERROR(IPMT('PV - AO CRE'!$B$19,'PV - AO CRE'!W$107-$A138+1,'PV - AO CRE'!$B$18,'PV - AO CRE'!$V$55),0)</f>
        <v>-14064.561631108743</v>
      </c>
      <c r="X138" s="37">
        <f>IFERROR(IPMT('PV - AO CRE'!$B$19,'PV - AO CRE'!X$107-$A138+1,'PV - AO CRE'!$B$18,'PV - AO CRE'!$V$55),0)</f>
        <v>-13218.666464543652</v>
      </c>
      <c r="Y138" s="37">
        <f>IFERROR(IPMT('PV - AO CRE'!$B$19,'PV - AO CRE'!Y$107-$A138+1,'PV - AO CRE'!$B$18,'PV - AO CRE'!$V$55),0)</f>
        <v>-12338.935491315959</v>
      </c>
      <c r="Z138" s="37">
        <f>IFERROR(IPMT('PV - AO CRE'!$B$19,'PV - AO CRE'!Z$107-$A138+1,'PV - AO CRE'!$B$18,'PV - AO CRE'!$V$55),0)</f>
        <v>-11424.015279159155</v>
      </c>
      <c r="AA138" s="37">
        <f>IFERROR(IPMT('PV - AO CRE'!$B$19,'PV - AO CRE'!AA$107-$A138+1,'PV - AO CRE'!$B$18,'PV - AO CRE'!$V$55),0)</f>
        <v>-10472.49825851608</v>
      </c>
      <c r="AB138" s="37">
        <f>IFERROR(IPMT('PV - AO CRE'!$B$19,'PV - AO CRE'!AB$107-$A138+1,'PV - AO CRE'!$B$18,'PV - AO CRE'!$V$55),0)</f>
        <v>-9482.9205570472841</v>
      </c>
      <c r="AC138" s="37">
        <f>IFERROR(IPMT('PV - AO CRE'!$B$19,'PV - AO CRE'!AC$107-$A138+1,'PV - AO CRE'!$B$18,'PV - AO CRE'!$V$55),0)</f>
        <v>-8453.7597475197344</v>
      </c>
      <c r="AD138" s="37">
        <f>IFERROR(IPMT('PV - AO CRE'!$B$19,'PV - AO CRE'!AD$107-$A138+1,'PV - AO CRE'!$B$18,'PV - AO CRE'!$V$55),0)</f>
        <v>-7383.4325056110838</v>
      </c>
      <c r="AE138" s="37">
        <f>IFERROR(IPMT('PV - AO CRE'!$B$19,'PV - AO CRE'!AE$107-$A138+1,'PV - AO CRE'!$B$18,'PV - AO CRE'!$V$55),0)</f>
        <v>-6270.2921740260872</v>
      </c>
    </row>
    <row r="139" spans="1:33" ht="15" hidden="1" outlineLevel="1">
      <c r="A139">
        <v>21</v>
      </c>
      <c r="B139" s="37"/>
      <c r="C139" s="37"/>
      <c r="D139" s="37"/>
      <c r="E139" s="37"/>
      <c r="F139" s="37"/>
      <c r="G139" s="37"/>
      <c r="H139" s="37"/>
      <c r="I139" s="37"/>
      <c r="J139" s="37"/>
      <c r="K139" s="37"/>
      <c r="L139" s="37"/>
      <c r="M139" s="37"/>
      <c r="N139" s="37"/>
      <c r="O139" s="37"/>
      <c r="P139" s="37"/>
      <c r="Q139" s="37"/>
      <c r="R139" s="37"/>
      <c r="S139" s="37"/>
      <c r="T139" s="37"/>
      <c r="U139" s="37"/>
      <c r="V139" s="37">
        <f>IFERROR(IPMT('PV - AO CRE'!$B$19,'PV - AO CRE'!V$107-$A139+1,'PV - AO CRE'!$B$18,'PV - AO CRE'!$W$55),0)</f>
        <v>0</v>
      </c>
      <c r="W139" s="37">
        <f>IFERROR(IPMT('PV - AO CRE'!$B$19,'PV - AO CRE'!W$107-$A139+1,'PV - AO CRE'!$B$18,'PV - AO CRE'!$W$55),0)</f>
        <v>0</v>
      </c>
      <c r="X139" s="37">
        <f>IFERROR(IPMT('PV - AO CRE'!$B$19,'PV - AO CRE'!X$107-$A139+1,'PV - AO CRE'!$B$18,'PV - AO CRE'!$W$55),0)</f>
        <v>0</v>
      </c>
      <c r="Y139" s="37">
        <f>IFERROR(IPMT('PV - AO CRE'!$B$19,'PV - AO CRE'!Y$107-$A139+1,'PV - AO CRE'!$B$18,'PV - AO CRE'!$W$55),0)</f>
        <v>0</v>
      </c>
      <c r="Z139" s="37">
        <f>IFERROR(IPMT('PV - AO CRE'!$B$19,'PV - AO CRE'!Z$107-$A139+1,'PV - AO CRE'!$B$18,'PV - AO CRE'!$W$55),0)</f>
        <v>0</v>
      </c>
      <c r="AA139" s="37">
        <f>IFERROR(IPMT('PV - AO CRE'!$B$19,'PV - AO CRE'!AA$107-$A139+1,'PV - AO CRE'!$B$18,'PV - AO CRE'!$W$55),0)</f>
        <v>0</v>
      </c>
      <c r="AB139" s="37">
        <f>IFERROR(IPMT('PV - AO CRE'!$B$19,'PV - AO CRE'!AB$107-$A139+1,'PV - AO CRE'!$B$18,'PV - AO CRE'!$W$55),0)</f>
        <v>0</v>
      </c>
      <c r="AC139" s="37">
        <f>IFERROR(IPMT('PV - AO CRE'!$B$19,'PV - AO CRE'!AC$107-$A139+1,'PV - AO CRE'!$B$18,'PV - AO CRE'!$W$55),0)</f>
        <v>0</v>
      </c>
      <c r="AD139" s="37">
        <f>IFERROR(IPMT('PV - AO CRE'!$B$19,'PV - AO CRE'!AD$107-$A139+1,'PV - AO CRE'!$B$18,'PV - AO CRE'!$W$55),0)</f>
        <v>0</v>
      </c>
      <c r="AE139" s="37">
        <f>IFERROR(IPMT('PV - AO CRE'!$B$19,'PV - AO CRE'!AE$107-$A139+1,'PV - AO CRE'!$B$18,'PV - AO CRE'!$W$55),0)</f>
        <v>0</v>
      </c>
    </row>
    <row r="140" spans="1:33" ht="15" hidden="1" outlineLevel="1">
      <c r="A140">
        <v>22</v>
      </c>
      <c r="B140" s="37"/>
      <c r="C140" s="37"/>
      <c r="D140" s="37"/>
      <c r="E140" s="37"/>
      <c r="F140" s="37"/>
      <c r="G140" s="37"/>
      <c r="H140" s="37"/>
      <c r="I140" s="37"/>
      <c r="J140" s="37"/>
      <c r="K140" s="37"/>
      <c r="L140" s="37"/>
      <c r="M140" s="37"/>
      <c r="N140" s="37"/>
      <c r="O140" s="37"/>
      <c r="P140" s="37"/>
      <c r="Q140" s="37"/>
      <c r="R140" s="37"/>
      <c r="S140" s="37"/>
      <c r="T140" s="37"/>
      <c r="U140" s="37"/>
      <c r="V140" s="37"/>
      <c r="W140" s="37">
        <f>IFERROR(IPMT('PV - AO CRE'!$B$19,'PV - AO CRE'!W$107-$A140+1,'PV - AO CRE'!$B$18,'PV - AO CRE'!$X$55),0)</f>
        <v>0</v>
      </c>
      <c r="X140" s="37">
        <f>IFERROR(IPMT('PV - AO CRE'!$B$19,'PV - AO CRE'!X$107-$A140+1,'PV - AO CRE'!$B$18,'PV - AO CRE'!$X$55),0)</f>
        <v>0</v>
      </c>
      <c r="Y140" s="37">
        <f>IFERROR(IPMT('PV - AO CRE'!$B$19,'PV - AO CRE'!Y$107-$A140+1,'PV - AO CRE'!$B$18,'PV - AO CRE'!$X$55),0)</f>
        <v>0</v>
      </c>
      <c r="Z140" s="37">
        <f>IFERROR(IPMT('PV - AO CRE'!$B$19,'PV - AO CRE'!Z$107-$A140+1,'PV - AO CRE'!$B$18,'PV - AO CRE'!$X$55),0)</f>
        <v>0</v>
      </c>
      <c r="AA140" s="37">
        <f>IFERROR(IPMT('PV - AO CRE'!$B$19,'PV - AO CRE'!AA$107-$A140+1,'PV - AO CRE'!$B$18,'PV - AO CRE'!$X$55),0)</f>
        <v>0</v>
      </c>
      <c r="AB140" s="37">
        <f>IFERROR(IPMT('PV - AO CRE'!$B$19,'PV - AO CRE'!AB$107-$A140+1,'PV - AO CRE'!$B$18,'PV - AO CRE'!$X$55),0)</f>
        <v>0</v>
      </c>
      <c r="AC140" s="37">
        <f>IFERROR(IPMT('PV - AO CRE'!$B$19,'PV - AO CRE'!AC$107-$A140+1,'PV - AO CRE'!$B$18,'PV - AO CRE'!$X$55),0)</f>
        <v>0</v>
      </c>
      <c r="AD140" s="37">
        <f>IFERROR(IPMT('PV - AO CRE'!$B$19,'PV - AO CRE'!AD$107-$A140+1,'PV - AO CRE'!$B$18,'PV - AO CRE'!$X$55),0)</f>
        <v>0</v>
      </c>
      <c r="AE140" s="37">
        <f>IFERROR(IPMT('PV - AO CRE'!$B$19,'PV - AO CRE'!AE$107-$A140+1,'PV - AO CRE'!$B$18,'PV - AO CRE'!$X$55),0)</f>
        <v>0</v>
      </c>
    </row>
    <row r="141" spans="1:33" ht="15" hidden="1" outlineLevel="1">
      <c r="A141">
        <v>23</v>
      </c>
      <c r="B141" s="37"/>
      <c r="C141" s="37"/>
      <c r="D141" s="37"/>
      <c r="E141" s="37"/>
      <c r="F141" s="37"/>
      <c r="G141" s="37"/>
      <c r="H141" s="37"/>
      <c r="I141" s="37"/>
      <c r="J141" s="37"/>
      <c r="K141" s="37"/>
      <c r="L141" s="37"/>
      <c r="M141" s="37"/>
      <c r="N141" s="37"/>
      <c r="O141" s="37"/>
      <c r="P141" s="37"/>
      <c r="Q141" s="37"/>
      <c r="R141" s="37"/>
      <c r="S141" s="37"/>
      <c r="T141" s="37"/>
      <c r="U141" s="37"/>
      <c r="V141" s="37"/>
      <c r="W141" s="37"/>
      <c r="X141" s="37">
        <f>IFERROR(IPMT('PV - AO CRE'!$B$19,'PV - AO CRE'!X$107-$A141+1,'PV - AO CRE'!$B$18,'PV - AO CRE'!$Y$55),0)</f>
        <v>0</v>
      </c>
      <c r="Y141" s="37">
        <f>IFERROR(IPMT('PV - AO CRE'!$B$19,'PV - AO CRE'!Y$107-$A141+1,'PV - AO CRE'!$B$18,'PV - AO CRE'!$Y$55),0)</f>
        <v>0</v>
      </c>
      <c r="Z141" s="37">
        <f>IFERROR(IPMT('PV - AO CRE'!$B$19,'PV - AO CRE'!Z$107-$A141+1,'PV - AO CRE'!$B$18,'PV - AO CRE'!$Y$55),0)</f>
        <v>0</v>
      </c>
      <c r="AA141" s="37">
        <f>IFERROR(IPMT('PV - AO CRE'!$B$19,'PV - AO CRE'!AA$107-$A141+1,'PV - AO CRE'!$B$18,'PV - AO CRE'!$Y$55),0)</f>
        <v>0</v>
      </c>
      <c r="AB141" s="37">
        <f>IFERROR(IPMT('PV - AO CRE'!$B$19,'PV - AO CRE'!AB$107-$A141+1,'PV - AO CRE'!$B$18,'PV - AO CRE'!$Y$55),0)</f>
        <v>0</v>
      </c>
      <c r="AC141" s="37">
        <f>IFERROR(IPMT('PV - AO CRE'!$B$19,'PV - AO CRE'!AC$107-$A141+1,'PV - AO CRE'!$B$18,'PV - AO CRE'!$Y$55),0)</f>
        <v>0</v>
      </c>
      <c r="AD141" s="37">
        <f>IFERROR(IPMT('PV - AO CRE'!$B$19,'PV - AO CRE'!AD$107-$A141+1,'PV - AO CRE'!$B$18,'PV - AO CRE'!$Y$55),0)</f>
        <v>0</v>
      </c>
      <c r="AE141" s="37">
        <f>IFERROR(IPMT('PV - AO CRE'!$B$19,'PV - AO CRE'!AE$107-$A141+1,'PV - AO CRE'!$B$18,'PV - AO CRE'!$Y$55),0)</f>
        <v>0</v>
      </c>
    </row>
    <row r="142" spans="1:33" ht="15" hidden="1" outlineLevel="1">
      <c r="A142">
        <v>24</v>
      </c>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f>IFERROR(IPMT('PV - AO CRE'!$B$19,'PV - AO CRE'!Y$107-$A142+1,'PV - AO CRE'!$B$18,'PV - AO CRE'!$Z$55),0)</f>
        <v>0</v>
      </c>
      <c r="Z142" s="37">
        <f>IFERROR(IPMT('PV - AO CRE'!$B$19,'PV - AO CRE'!Z$107-$A142+1,'PV - AO CRE'!$B$18,'PV - AO CRE'!$Z$55),0)</f>
        <v>0</v>
      </c>
      <c r="AA142" s="37">
        <f>IFERROR(IPMT('PV - AO CRE'!$B$19,'PV - AO CRE'!AA$107-$A142+1,'PV - AO CRE'!$B$18,'PV - AO CRE'!$Z$55),0)</f>
        <v>0</v>
      </c>
      <c r="AB142" s="37">
        <f>IFERROR(IPMT('PV - AO CRE'!$B$19,'PV - AO CRE'!AB$107-$A142+1,'PV - AO CRE'!$B$18,'PV - AO CRE'!$Z$55),0)</f>
        <v>0</v>
      </c>
      <c r="AC142" s="37">
        <f>IFERROR(IPMT('PV - AO CRE'!$B$19,'PV - AO CRE'!AC$107-$A142+1,'PV - AO CRE'!$B$18,'PV - AO CRE'!$Z$55),0)</f>
        <v>0</v>
      </c>
      <c r="AD142" s="37">
        <f>IFERROR(IPMT('PV - AO CRE'!$B$19,'PV - AO CRE'!AD$107-$A142+1,'PV - AO CRE'!$B$18,'PV - AO CRE'!$Z$55),0)</f>
        <v>0</v>
      </c>
      <c r="AE142" s="37">
        <f>IFERROR(IPMT('PV - AO CRE'!$B$19,'PV - AO CRE'!AE$107-$A142+1,'PV - AO CRE'!$B$18,'PV - AO CRE'!$Z$55),0)</f>
        <v>0</v>
      </c>
    </row>
    <row r="143" spans="1:33" ht="15" hidden="1" outlineLevel="1">
      <c r="A143">
        <v>25</v>
      </c>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f>IFERROR(IPMT('PV - AO CRE'!$B$19,'PV - AO CRE'!Z$107-$A143+1,'PV - AO CRE'!$B$18,'PV - AO CRE'!$AA$55),0)</f>
        <v>0</v>
      </c>
      <c r="AA143" s="37">
        <f>IFERROR(IPMT('PV - AO CRE'!$B$19,'PV - AO CRE'!AA$107-$A143+1,'PV - AO CRE'!$B$18,'PV - AO CRE'!$AA$55),0)</f>
        <v>0</v>
      </c>
      <c r="AB143" s="37">
        <f>IFERROR(IPMT('PV - AO CRE'!$B$19,'PV - AO CRE'!AB$107-$A143+1,'PV - AO CRE'!$B$18,'PV - AO CRE'!$AA$55),0)</f>
        <v>0</v>
      </c>
      <c r="AC143" s="37">
        <f>IFERROR(IPMT('PV - AO CRE'!$B$19,'PV - AO CRE'!AC$107-$A143+1,'PV - AO CRE'!$B$18,'PV - AO CRE'!$AA$55),0)</f>
        <v>0</v>
      </c>
      <c r="AD143" s="37">
        <f>IFERROR(IPMT('PV - AO CRE'!$B$19,'PV - AO CRE'!AD$107-$A143+1,'PV - AO CRE'!$B$18,'PV - AO CRE'!$AA$55),0)</f>
        <v>0</v>
      </c>
      <c r="AE143" s="37">
        <f>IFERROR(IPMT('PV - AO CRE'!$B$19,'PV - AO CRE'!AE$107-$A143+1,'PV - AO CRE'!$B$18,'PV - AO CRE'!$AA$55),0)</f>
        <v>0</v>
      </c>
    </row>
    <row r="144" spans="1:33" ht="15" hidden="1" outlineLevel="1">
      <c r="A144">
        <v>26</v>
      </c>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f>IFERROR(IPMT('PV - AO CRE'!$B$19,'PV - AO CRE'!AA$107-$A144+1,'PV - AO CRE'!$B$18,'PV - AO CRE'!$AB$55),0)</f>
        <v>0</v>
      </c>
      <c r="AB144" s="37">
        <f>IFERROR(IPMT('PV - AO CRE'!$B$19,'PV - AO CRE'!AB$107-$A144+1,'PV - AO CRE'!$B$18,'PV - AO CRE'!$AB$55),0)</f>
        <v>0</v>
      </c>
      <c r="AC144" s="37">
        <f>IFERROR(IPMT('PV - AO CRE'!$B$19,'PV - AO CRE'!AC$107-$A144+1,'PV - AO CRE'!$B$18,'PV - AO CRE'!$AB$55),0)</f>
        <v>0</v>
      </c>
      <c r="AD144" s="37">
        <f>IFERROR(IPMT('PV - AO CRE'!$B$19,'PV - AO CRE'!AD$107-$A144+1,'PV - AO CRE'!$B$18,'PV - AO CRE'!$AB$55),0)</f>
        <v>0</v>
      </c>
      <c r="AE144" s="37">
        <f>IFERROR(IPMT('PV - AO CRE'!$B$19,'PV - AO CRE'!AE$107-$A144+1,'PV - AO CRE'!$B$18,'PV - AO CRE'!$AB$55),0)</f>
        <v>0</v>
      </c>
    </row>
    <row r="145" spans="1:31" ht="15" hidden="1" outlineLevel="1">
      <c r="A145">
        <v>27</v>
      </c>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f>IFERROR(IPMT('PV - AO CRE'!$B$19,'PV - AO CRE'!AB$107-$A145+1,'PV - AO CRE'!$B$18,'PV - AO CRE'!$AC$55),0)</f>
        <v>0</v>
      </c>
      <c r="AC145" s="37">
        <f>IFERROR(IPMT('PV - AO CRE'!$B$19,'PV - AO CRE'!AC$107-$A145+1,'PV - AO CRE'!$B$18,'PV - AO CRE'!$AC$55),0)</f>
        <v>0</v>
      </c>
      <c r="AD145" s="37">
        <f>IFERROR(IPMT('PV - AO CRE'!$B$19,'PV - AO CRE'!AD$107-$A145+1,'PV - AO CRE'!$B$18,'PV - AO CRE'!$AC$55),0)</f>
        <v>0</v>
      </c>
      <c r="AE145" s="37">
        <f>IFERROR(IPMT('PV - AO CRE'!$B$19,'PV - AO CRE'!AE$107-$A145+1,'PV - AO CRE'!$B$18,'PV - AO CRE'!$AC$55),0)</f>
        <v>0</v>
      </c>
    </row>
    <row r="146" spans="1:31" ht="15" hidden="1" outlineLevel="1">
      <c r="A146">
        <v>28</v>
      </c>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f>IFERROR(IPMT('PV - AO CRE'!$B$19,'PV - AO CRE'!AC$107-$A146+1,'PV - AO CRE'!$B$18,'PV - AO CRE'!$AD$55),0)</f>
        <v>0</v>
      </c>
      <c r="AD146" s="37">
        <f>IFERROR(IPMT('PV - AO CRE'!$B$19,'PV - AO CRE'!AD$107-$A146+1,'PV - AO CRE'!$B$18,'PV - AO CRE'!$AD$55),0)</f>
        <v>0</v>
      </c>
      <c r="AE146" s="37">
        <f>IFERROR(IPMT('PV - AO CRE'!$B$19,'PV - AO CRE'!AE$107-$A146+1,'PV - AO CRE'!$B$18,'PV - AO CRE'!$AD$55),0)</f>
        <v>0</v>
      </c>
    </row>
    <row r="147" spans="1:31" ht="15" hidden="1" outlineLevel="1">
      <c r="A147">
        <v>29</v>
      </c>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f>IFERROR(IPMT('PV - AO CRE'!$B$19,'PV - AO CRE'!AD$107-$A147+1,'PV - AO CRE'!$B$18,'PV - AO CRE'!$AE$55),0)</f>
        <v>0</v>
      </c>
      <c r="AE147" s="37">
        <f>IFERROR(IPMT('PV - AO CRE'!$B$19,'PV - AO CRE'!AE$107-$A147+1,'PV - AO CRE'!$B$18,'PV - AO CRE'!$AE$55),0)</f>
        <v>0</v>
      </c>
    </row>
    <row r="148" spans="1:31" ht="15" hidden="1" outlineLevel="1">
      <c r="A148">
        <v>30</v>
      </c>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f>IFERROR(IPMT('PV - AO CRE'!$B$19,'PV - AO CRE'!AE$107-$A148+1,'PV - AO CRE'!$B$18,'PV - AO CRE'!$AF$55),0)</f>
        <v>0</v>
      </c>
    </row>
    <row r="149" spans="1:31" hidden="1" outlineLevel="1">
      <c r="A149" s="3" t="s">
        <v>0</v>
      </c>
      <c r="B149" s="44">
        <f>SUM(B119:B148)</f>
        <v>-15660</v>
      </c>
      <c r="C149" s="44">
        <f t="shared" ref="C149:AE149" si="50">SUM(C119:C148)</f>
        <v>-30537.922368190557</v>
      </c>
      <c r="D149" s="44">
        <f t="shared" si="50"/>
        <v>-44602.4839992993</v>
      </c>
      <c r="E149" s="44">
        <f t="shared" si="50"/>
        <v>-57821.150463842954</v>
      </c>
      <c r="F149" s="44">
        <f t="shared" si="50"/>
        <v>-70160.085955158909</v>
      </c>
      <c r="G149" s="44">
        <f t="shared" si="50"/>
        <v>-81584.101234318077</v>
      </c>
      <c r="H149" s="44">
        <f t="shared" si="50"/>
        <v>-92056.599492834153</v>
      </c>
      <c r="I149" s="44">
        <f t="shared" si="50"/>
        <v>-101539.52004988144</v>
      </c>
      <c r="J149" s="44">
        <f t="shared" si="50"/>
        <v>-109993.27979740118</v>
      </c>
      <c r="K149" s="44">
        <f t="shared" si="50"/>
        <v>-117376.71230301225</v>
      </c>
      <c r="L149" s="44">
        <f t="shared" si="50"/>
        <v>-123647.00447703832</v>
      </c>
      <c r="M149" s="44">
        <f t="shared" si="50"/>
        <v>-128759.63070621602</v>
      </c>
      <c r="N149" s="44">
        <f t="shared" si="50"/>
        <v>-132668.28435275139</v>
      </c>
      <c r="O149" s="44">
        <f t="shared" si="50"/>
        <v>-135324.8065133387</v>
      </c>
      <c r="P149" s="44">
        <f t="shared" si="50"/>
        <v>-136679.11192854011</v>
      </c>
      <c r="Q149" s="44">
        <f t="shared" si="50"/>
        <v>-136679.11192854011</v>
      </c>
      <c r="R149" s="44">
        <f t="shared" si="50"/>
        <v>-136679.11192854011</v>
      </c>
      <c r="S149" s="44">
        <f t="shared" si="50"/>
        <v>-136679.11192854011</v>
      </c>
      <c r="T149" s="44">
        <f t="shared" si="50"/>
        <v>-136679.11192854011</v>
      </c>
      <c r="U149" s="44">
        <f t="shared" si="50"/>
        <v>-136679.11192854011</v>
      </c>
      <c r="V149" s="44">
        <f t="shared" si="50"/>
        <v>-121019.11192854009</v>
      </c>
      <c r="W149" s="44">
        <f t="shared" si="50"/>
        <v>-106141.18956034954</v>
      </c>
      <c r="X149" s="44">
        <f t="shared" si="50"/>
        <v>-92076.6279292408</v>
      </c>
      <c r="Y149" s="44">
        <f t="shared" si="50"/>
        <v>-78857.961464697146</v>
      </c>
      <c r="Z149" s="44">
        <f t="shared" si="50"/>
        <v>-66519.025973381184</v>
      </c>
      <c r="AA149" s="44">
        <f t="shared" si="50"/>
        <v>-55095.01069422203</v>
      </c>
      <c r="AB149" s="44">
        <f t="shared" si="50"/>
        <v>-44622.512435705954</v>
      </c>
      <c r="AC149" s="44">
        <f t="shared" si="50"/>
        <v>-35139.59187865867</v>
      </c>
      <c r="AD149" s="44">
        <f t="shared" si="50"/>
        <v>-26685.832131138934</v>
      </c>
      <c r="AE149" s="44">
        <f t="shared" si="50"/>
        <v>-19302.399625527851</v>
      </c>
    </row>
    <row r="150" spans="1:31" hidden="1" outlineLevel="1"/>
    <row r="151" spans="1:31" ht="15" hidden="1" outlineLevel="1">
      <c r="A151" s="2" t="s">
        <v>58</v>
      </c>
      <c r="B151">
        <f>B118</f>
        <v>1</v>
      </c>
      <c r="C151">
        <f t="shared" ref="C151:AE151" si="51">C118</f>
        <v>2</v>
      </c>
      <c r="D151">
        <f t="shared" si="51"/>
        <v>3</v>
      </c>
      <c r="E151">
        <f t="shared" si="51"/>
        <v>4</v>
      </c>
      <c r="F151">
        <f t="shared" si="51"/>
        <v>5</v>
      </c>
      <c r="G151">
        <f t="shared" si="51"/>
        <v>6</v>
      </c>
      <c r="H151">
        <f t="shared" si="51"/>
        <v>7</v>
      </c>
      <c r="I151">
        <f t="shared" si="51"/>
        <v>8</v>
      </c>
      <c r="J151">
        <f t="shared" si="51"/>
        <v>9</v>
      </c>
      <c r="K151">
        <f t="shared" si="51"/>
        <v>10</v>
      </c>
      <c r="L151">
        <f t="shared" si="51"/>
        <v>11</v>
      </c>
      <c r="M151">
        <f t="shared" si="51"/>
        <v>12</v>
      </c>
      <c r="N151">
        <f t="shared" si="51"/>
        <v>13</v>
      </c>
      <c r="O151">
        <f t="shared" si="51"/>
        <v>14</v>
      </c>
      <c r="P151">
        <f t="shared" si="51"/>
        <v>15</v>
      </c>
      <c r="Q151">
        <f t="shared" si="51"/>
        <v>16</v>
      </c>
      <c r="R151">
        <f t="shared" si="51"/>
        <v>17</v>
      </c>
      <c r="S151">
        <f t="shared" si="51"/>
        <v>18</v>
      </c>
      <c r="T151">
        <f t="shared" si="51"/>
        <v>19</v>
      </c>
      <c r="U151">
        <f t="shared" si="51"/>
        <v>20</v>
      </c>
      <c r="V151">
        <f t="shared" si="51"/>
        <v>21</v>
      </c>
      <c r="W151">
        <f t="shared" si="51"/>
        <v>22</v>
      </c>
      <c r="X151">
        <f t="shared" si="51"/>
        <v>23</v>
      </c>
      <c r="Y151">
        <f t="shared" si="51"/>
        <v>24</v>
      </c>
      <c r="Z151">
        <f t="shared" si="51"/>
        <v>25</v>
      </c>
      <c r="AA151">
        <f t="shared" si="51"/>
        <v>26</v>
      </c>
      <c r="AB151">
        <f t="shared" si="51"/>
        <v>27</v>
      </c>
      <c r="AC151">
        <f t="shared" si="51"/>
        <v>28</v>
      </c>
      <c r="AD151">
        <f t="shared" si="51"/>
        <v>29</v>
      </c>
      <c r="AE151">
        <f t="shared" si="51"/>
        <v>30</v>
      </c>
    </row>
    <row r="152" spans="1:31" ht="15" hidden="1" outlineLevel="1">
      <c r="A152">
        <v>1</v>
      </c>
      <c r="B152" s="37">
        <f>PPMT('PV - AO CRE'!$B$19,'PV - AO CRE'!B$107,'PV - AO CRE'!$B$18,'PV - AO CRE'!$C$55)</f>
        <v>-19551.940795236009</v>
      </c>
      <c r="C152" s="37">
        <f>PPMT('PV - AO CRE'!$B$19,'PV - AO CRE'!C$107,'PV - AO CRE'!$B$18,'PV - AO CRE'!$C$55)</f>
        <v>-20334.018427045448</v>
      </c>
      <c r="D152" s="37">
        <f>PPMT('PV - AO CRE'!$B$19,'PV - AO CRE'!D$107,'PV - AO CRE'!$B$18,'PV - AO CRE'!$C$55)</f>
        <v>-21147.379164127266</v>
      </c>
      <c r="E152" s="37">
        <f>PPMT('PV - AO CRE'!$B$19,'PV - AO CRE'!E$107,'PV - AO CRE'!$B$18,'PV - AO CRE'!$C$55)</f>
        <v>-21993.274330692358</v>
      </c>
      <c r="F152" s="37">
        <f>PPMT('PV - AO CRE'!$B$19,'PV - AO CRE'!F$107,'PV - AO CRE'!$B$18,'PV - AO CRE'!$C$55)</f>
        <v>-22873.00530392005</v>
      </c>
      <c r="G152" s="37">
        <f>PPMT('PV - AO CRE'!$B$19,'PV - AO CRE'!G$107,'PV - AO CRE'!$B$18,'PV - AO CRE'!$C$55)</f>
        <v>-23787.925516076852</v>
      </c>
      <c r="H152" s="37">
        <f>PPMT('PV - AO CRE'!$B$19,'PV - AO CRE'!H$107,'PV - AO CRE'!$B$18,'PV - AO CRE'!$C$55)</f>
        <v>-24739.442536719926</v>
      </c>
      <c r="I152" s="37">
        <f>PPMT('PV - AO CRE'!$B$19,'PV - AO CRE'!I$107,'PV - AO CRE'!$B$18,'PV - AO CRE'!$C$55)</f>
        <v>-25729.020238188721</v>
      </c>
      <c r="J152" s="37">
        <f>PPMT('PV - AO CRE'!$B$19,'PV - AO CRE'!J$107,'PV - AO CRE'!$B$18,'PV - AO CRE'!$C$55)</f>
        <v>-26758.181047716273</v>
      </c>
      <c r="K152" s="37">
        <f>PPMT('PV - AO CRE'!$B$19,'PV - AO CRE'!K$107,'PV - AO CRE'!$B$18,'PV - AO CRE'!$C$55)</f>
        <v>-27828.508289624922</v>
      </c>
      <c r="L152" s="37">
        <f>PPMT('PV - AO CRE'!$B$19,'PV - AO CRE'!L$107,'PV - AO CRE'!$B$18,'PV - AO CRE'!$C$55)</f>
        <v>-28941.648621209923</v>
      </c>
      <c r="M152" s="37">
        <f>PPMT('PV - AO CRE'!$B$19,'PV - AO CRE'!M$107,'PV - AO CRE'!$B$18,'PV - AO CRE'!$C$55)</f>
        <v>-30099.314566058318</v>
      </c>
      <c r="N152" s="37">
        <f>PPMT('PV - AO CRE'!$B$19,'PV - AO CRE'!N$107,'PV - AO CRE'!$B$18,'PV - AO CRE'!$C$55)</f>
        <v>-31303.287148700649</v>
      </c>
      <c r="O152" s="37">
        <f>PPMT('PV - AO CRE'!$B$19,'PV - AO CRE'!O$107,'PV - AO CRE'!$B$18,'PV - AO CRE'!$C$55)</f>
        <v>-32555.418634648679</v>
      </c>
      <c r="P152" s="37">
        <f>PPMT('PV - AO CRE'!$B$19,'PV - AO CRE'!P$107,'PV - AO CRE'!$B$18,'PV - AO CRE'!$C$55)</f>
        <v>-33857.635380034626</v>
      </c>
      <c r="Q152"/>
      <c r="R152"/>
      <c r="S152"/>
      <c r="T152"/>
      <c r="U152"/>
      <c r="V152"/>
      <c r="W152"/>
      <c r="X152"/>
      <c r="Y152"/>
      <c r="Z152"/>
      <c r="AA152"/>
      <c r="AB152"/>
      <c r="AC152"/>
      <c r="AD152"/>
      <c r="AE152"/>
    </row>
    <row r="153" spans="1:31" ht="15" hidden="1" outlineLevel="1">
      <c r="A153">
        <v>2</v>
      </c>
      <c r="B153" s="37"/>
      <c r="C153" s="37">
        <f>IFERROR(PPMT('PV - AO CRE'!$B$19,'PV - AO CRE'!C$107-$A153+1,'PV - AO CRE'!$B$18,'PV - AO CRE'!$D$55),0)</f>
        <v>-19551.940795236009</v>
      </c>
      <c r="D153" s="37">
        <f>IFERROR(PPMT('PV - AO CRE'!$B$19,'PV - AO CRE'!D$107-$A153+1,'PV - AO CRE'!$B$18,'PV - AO CRE'!$D$55),0)</f>
        <v>-20334.018427045448</v>
      </c>
      <c r="E153" s="37">
        <f>IFERROR(PPMT('PV - AO CRE'!$B$19,'PV - AO CRE'!E$107-$A153+1,'PV - AO CRE'!$B$18,'PV - AO CRE'!$D$55),0)</f>
        <v>-21147.379164127266</v>
      </c>
      <c r="F153" s="37">
        <f>IFERROR(PPMT('PV - AO CRE'!$B$19,'PV - AO CRE'!F$107-$A153+1,'PV - AO CRE'!$B$18,'PV - AO CRE'!$D$55),0)</f>
        <v>-21993.274330692358</v>
      </c>
      <c r="G153" s="37">
        <f>IFERROR(PPMT('PV - AO CRE'!$B$19,'PV - AO CRE'!G$107-$A153+1,'PV - AO CRE'!$B$18,'PV - AO CRE'!$D$55),0)</f>
        <v>-22873.00530392005</v>
      </c>
      <c r="H153" s="37">
        <f>IFERROR(PPMT('PV - AO CRE'!$B$19,'PV - AO CRE'!H$107-$A153+1,'PV - AO CRE'!$B$18,'PV - AO CRE'!$D$55),0)</f>
        <v>-23787.925516076852</v>
      </c>
      <c r="I153" s="37">
        <f>IFERROR(PPMT('PV - AO CRE'!$B$19,'PV - AO CRE'!I$107-$A153+1,'PV - AO CRE'!$B$18,'PV - AO CRE'!$D$55),0)</f>
        <v>-24739.442536719926</v>
      </c>
      <c r="J153" s="37">
        <f>IFERROR(PPMT('PV - AO CRE'!$B$19,'PV - AO CRE'!J$107-$A153+1,'PV - AO CRE'!$B$18,'PV - AO CRE'!$D$55),0)</f>
        <v>-25729.020238188721</v>
      </c>
      <c r="K153" s="37">
        <f>IFERROR(PPMT('PV - AO CRE'!$B$19,'PV - AO CRE'!K$107-$A153+1,'PV - AO CRE'!$B$18,'PV - AO CRE'!$D$55),0)</f>
        <v>-26758.181047716273</v>
      </c>
      <c r="L153" s="37">
        <f>IFERROR(PPMT('PV - AO CRE'!$B$19,'PV - AO CRE'!L$107-$A153+1,'PV - AO CRE'!$B$18,'PV - AO CRE'!$D$55),0)</f>
        <v>-27828.508289624922</v>
      </c>
      <c r="M153" s="37">
        <f>IFERROR(PPMT('PV - AO CRE'!$B$19,'PV - AO CRE'!M$107-$A153+1,'PV - AO CRE'!$B$18,'PV - AO CRE'!$D$55),0)</f>
        <v>-28941.648621209923</v>
      </c>
      <c r="N153" s="37">
        <f>IFERROR(PPMT('PV - AO CRE'!$B$19,'PV - AO CRE'!N$107-$A153+1,'PV - AO CRE'!$B$18,'PV - AO CRE'!$D$55),0)</f>
        <v>-30099.314566058318</v>
      </c>
      <c r="O153" s="37">
        <f>IFERROR(PPMT('PV - AO CRE'!$B$19,'PV - AO CRE'!O$107-$A153+1,'PV - AO CRE'!$B$18,'PV - AO CRE'!$D$55),0)</f>
        <v>-31303.287148700649</v>
      </c>
      <c r="P153" s="37">
        <f>IFERROR(PPMT('PV - AO CRE'!$B$19,'PV - AO CRE'!P$107-$A153+1,'PV - AO CRE'!$B$18,'PV - AO CRE'!$D$55),0)</f>
        <v>-32555.418634648679</v>
      </c>
      <c r="Q153" s="37">
        <f>IFERROR(PPMT('PV - AO CRE'!$B$19,'PV - AO CRE'!Q$107-$A153+1,'PV - AO CRE'!$B$18,'PV - AO CRE'!$D$55),0)</f>
        <v>-33857.635380034626</v>
      </c>
      <c r="R153" s="37">
        <f>IFERROR(PPMT('PV - AO CRE'!$B$19,'PV - AO CRE'!R$107-$A153+1,'PV - AO CRE'!$B$18,'PV - AO CRE'!$D$55),0)</f>
        <v>0</v>
      </c>
      <c r="S153" s="37">
        <f>IFERROR(PPMT('PV - AO CRE'!$B$19,'PV - AO CRE'!S$107-$A153+1,'PV - AO CRE'!$B$18,'PV - AO CRE'!$D$55),0)</f>
        <v>0</v>
      </c>
      <c r="T153" s="37">
        <f>IFERROR(PPMT('PV - AO CRE'!$B$19,'PV - AO CRE'!T$107-$A153+1,'PV - AO CRE'!$B$18,'PV - AO CRE'!$D$55),0)</f>
        <v>0</v>
      </c>
      <c r="U153" s="37">
        <f>IFERROR(PPMT('PV - AO CRE'!$B$19,'PV - AO CRE'!U$107-$A153+1,'PV - AO CRE'!$B$18,'PV - AO CRE'!$D$55),0)</f>
        <v>0</v>
      </c>
      <c r="V153" s="37">
        <f>IFERROR(PPMT('PV - AO CRE'!$B$19,'PV - AO CRE'!V$107-$A153+1,'PV - AO CRE'!$B$18,'PV - AO CRE'!$D$55),0)</f>
        <v>0</v>
      </c>
      <c r="W153" s="37">
        <f>IFERROR(PPMT('PV - AO CRE'!$B$19,'PV - AO CRE'!W$107-$A153+1,'PV - AO CRE'!$B$18,'PV - AO CRE'!$D$55),0)</f>
        <v>0</v>
      </c>
      <c r="X153" s="37">
        <f>IFERROR(PPMT('PV - AO CRE'!$B$19,'PV - AO CRE'!X$107-$A153+1,'PV - AO CRE'!$B$18,'PV - AO CRE'!$D$55),0)</f>
        <v>0</v>
      </c>
      <c r="Y153" s="37">
        <f>IFERROR(PPMT('PV - AO CRE'!$B$19,'PV - AO CRE'!Y$107-$A153+1,'PV - AO CRE'!$B$18,'PV - AO CRE'!$D$55),0)</f>
        <v>0</v>
      </c>
      <c r="Z153" s="37">
        <f>IFERROR(PPMT('PV - AO CRE'!$B$19,'PV - AO CRE'!Z$107-$A153+1,'PV - AO CRE'!$B$18,'PV - AO CRE'!$D$55),0)</f>
        <v>0</v>
      </c>
      <c r="AA153" s="37">
        <f>IFERROR(PPMT('PV - AO CRE'!$B$19,'PV - AO CRE'!AA$107-$A153+1,'PV - AO CRE'!$B$18,'PV - AO CRE'!$D$55),0)</f>
        <v>0</v>
      </c>
      <c r="AB153" s="37">
        <f>IFERROR(PPMT('PV - AO CRE'!$B$19,'PV - AO CRE'!AB$107-$A153+1,'PV - AO CRE'!$B$18,'PV - AO CRE'!$D$55),0)</f>
        <v>0</v>
      </c>
      <c r="AC153" s="37">
        <f>IFERROR(PPMT('PV - AO CRE'!$B$19,'PV - AO CRE'!AC$107-$A153+1,'PV - AO CRE'!$B$18,'PV - AO CRE'!$D$55),0)</f>
        <v>0</v>
      </c>
      <c r="AD153" s="37">
        <f>IFERROR(PPMT('PV - AO CRE'!$B$19,'PV - AO CRE'!AD$107-$A153+1,'PV - AO CRE'!$B$18,'PV - AO CRE'!$D$55),0)</f>
        <v>0</v>
      </c>
      <c r="AE153" s="37">
        <f>IFERROR(PPMT('PV - AO CRE'!$B$19,'PV - AO CRE'!AE$107-$A153+1,'PV - AO CRE'!$B$18,'PV - AO CRE'!$D$55),0)</f>
        <v>0</v>
      </c>
    </row>
    <row r="154" spans="1:31" ht="15" hidden="1" outlineLevel="1">
      <c r="A154">
        <v>3</v>
      </c>
      <c r="B154" s="37"/>
      <c r="C154" s="37"/>
      <c r="D154" s="37">
        <f>IFERROR(PPMT('PV - AO CRE'!$B$19,'PV - AO CRE'!D$107-$A154+1,'PV - AO CRE'!$B$18,'PV - AO CRE'!$E$55),0)</f>
        <v>-19551.940795236009</v>
      </c>
      <c r="E154" s="37">
        <f>IFERROR(PPMT('PV - AO CRE'!$B$19,'PV - AO CRE'!E$107-$A154+1,'PV - AO CRE'!$B$18,'PV - AO CRE'!$E$55),0)</f>
        <v>-20334.018427045448</v>
      </c>
      <c r="F154" s="37">
        <f>IFERROR(PPMT('PV - AO CRE'!$B$19,'PV - AO CRE'!F$107-$A154+1,'PV - AO CRE'!$B$18,'PV - AO CRE'!$E$55),0)</f>
        <v>-21147.379164127266</v>
      </c>
      <c r="G154" s="37">
        <f>IFERROR(PPMT('PV - AO CRE'!$B$19,'PV - AO CRE'!G$107-$A154+1,'PV - AO CRE'!$B$18,'PV - AO CRE'!$E$55),0)</f>
        <v>-21993.274330692358</v>
      </c>
      <c r="H154" s="37">
        <f>IFERROR(PPMT('PV - AO CRE'!$B$19,'PV - AO CRE'!H$107-$A154+1,'PV - AO CRE'!$B$18,'PV - AO CRE'!$E$55),0)</f>
        <v>-22873.00530392005</v>
      </c>
      <c r="I154" s="37">
        <f>IFERROR(PPMT('PV - AO CRE'!$B$19,'PV - AO CRE'!I$107-$A154+1,'PV - AO CRE'!$B$18,'PV - AO CRE'!$E$55),0)</f>
        <v>-23787.925516076852</v>
      </c>
      <c r="J154" s="37">
        <f>IFERROR(PPMT('PV - AO CRE'!$B$19,'PV - AO CRE'!J$107-$A154+1,'PV - AO CRE'!$B$18,'PV - AO CRE'!$E$55),0)</f>
        <v>-24739.442536719926</v>
      </c>
      <c r="K154" s="37">
        <f>IFERROR(PPMT('PV - AO CRE'!$B$19,'PV - AO CRE'!K$107-$A154+1,'PV - AO CRE'!$B$18,'PV - AO CRE'!$E$55),0)</f>
        <v>-25729.020238188721</v>
      </c>
      <c r="L154" s="37">
        <f>IFERROR(PPMT('PV - AO CRE'!$B$19,'PV - AO CRE'!L$107-$A154+1,'PV - AO CRE'!$B$18,'PV - AO CRE'!$E$55),0)</f>
        <v>-26758.181047716273</v>
      </c>
      <c r="M154" s="37">
        <f>IFERROR(PPMT('PV - AO CRE'!$B$19,'PV - AO CRE'!M$107-$A154+1,'PV - AO CRE'!$B$18,'PV - AO CRE'!$E$55),0)</f>
        <v>-27828.508289624922</v>
      </c>
      <c r="N154" s="37">
        <f>IFERROR(PPMT('PV - AO CRE'!$B$19,'PV - AO CRE'!N$107-$A154+1,'PV - AO CRE'!$B$18,'PV - AO CRE'!$E$55),0)</f>
        <v>-28941.648621209923</v>
      </c>
      <c r="O154" s="37">
        <f>IFERROR(PPMT('PV - AO CRE'!$B$19,'PV - AO CRE'!O$107-$A154+1,'PV - AO CRE'!$B$18,'PV - AO CRE'!$E$55),0)</f>
        <v>-30099.314566058318</v>
      </c>
      <c r="P154" s="37">
        <f>IFERROR(PPMT('PV - AO CRE'!$B$19,'PV - AO CRE'!P$107-$A154+1,'PV - AO CRE'!$B$18,'PV - AO CRE'!$E$55),0)</f>
        <v>-31303.287148700649</v>
      </c>
      <c r="Q154" s="37">
        <f>IFERROR(PPMT('PV - AO CRE'!$B$19,'PV - AO CRE'!Q$107-$A154+1,'PV - AO CRE'!$B$18,'PV - AO CRE'!$E$55),0)</f>
        <v>-32555.418634648679</v>
      </c>
      <c r="R154" s="37">
        <f>IFERROR(PPMT('PV - AO CRE'!$B$19,'PV - AO CRE'!R$107-$A154+1,'PV - AO CRE'!$B$18,'PV - AO CRE'!$E$55),0)</f>
        <v>-33857.635380034626</v>
      </c>
      <c r="S154" s="37">
        <f>IFERROR(PPMT('PV - AO CRE'!$B$19,'PV - AO CRE'!S$107-$A154+1,'PV - AO CRE'!$B$18,'PV - AO CRE'!$E$55),0)</f>
        <v>0</v>
      </c>
      <c r="T154" s="37">
        <f>IFERROR(PPMT('PV - AO CRE'!$B$19,'PV - AO CRE'!T$107-$A154+1,'PV - AO CRE'!$B$18,'PV - AO CRE'!$E$55),0)</f>
        <v>0</v>
      </c>
      <c r="U154" s="37">
        <f>IFERROR(PPMT('PV - AO CRE'!$B$19,'PV - AO CRE'!U$107-$A154+1,'PV - AO CRE'!$B$18,'PV - AO CRE'!$E$55),0)</f>
        <v>0</v>
      </c>
      <c r="V154" s="37">
        <f>IFERROR(PPMT('PV - AO CRE'!$B$19,'PV - AO CRE'!V$107-$A154+1,'PV - AO CRE'!$B$18,'PV - AO CRE'!$E$55),0)</f>
        <v>0</v>
      </c>
      <c r="W154" s="37">
        <f>IFERROR(PPMT('PV - AO CRE'!$B$19,'PV - AO CRE'!W$107-$A154+1,'PV - AO CRE'!$B$18,'PV - AO CRE'!$E$55),0)</f>
        <v>0</v>
      </c>
      <c r="X154" s="37">
        <f>IFERROR(PPMT('PV - AO CRE'!$B$19,'PV - AO CRE'!X$107-$A154+1,'PV - AO CRE'!$B$18,'PV - AO CRE'!$E$55),0)</f>
        <v>0</v>
      </c>
      <c r="Y154" s="37">
        <f>IFERROR(PPMT('PV - AO CRE'!$B$19,'PV - AO CRE'!Y$107-$A154+1,'PV - AO CRE'!$B$18,'PV - AO CRE'!$E$55),0)</f>
        <v>0</v>
      </c>
      <c r="Z154" s="37">
        <f>IFERROR(PPMT('PV - AO CRE'!$B$19,'PV - AO CRE'!Z$107-$A154+1,'PV - AO CRE'!$B$18,'PV - AO CRE'!$E$55),0)</f>
        <v>0</v>
      </c>
      <c r="AA154" s="37">
        <f>IFERROR(PPMT('PV - AO CRE'!$B$19,'PV - AO CRE'!AA$107-$A154+1,'PV - AO CRE'!$B$18,'PV - AO CRE'!$E$55),0)</f>
        <v>0</v>
      </c>
      <c r="AB154" s="37">
        <f>IFERROR(PPMT('PV - AO CRE'!$B$19,'PV - AO CRE'!AB$107-$A154+1,'PV - AO CRE'!$B$18,'PV - AO CRE'!$E$55),0)</f>
        <v>0</v>
      </c>
      <c r="AC154" s="37">
        <f>IFERROR(PPMT('PV - AO CRE'!$B$19,'PV - AO CRE'!AC$107-$A154+1,'PV - AO CRE'!$B$18,'PV - AO CRE'!$E$55),0)</f>
        <v>0</v>
      </c>
      <c r="AD154" s="37">
        <f>IFERROR(PPMT('PV - AO CRE'!$B$19,'PV - AO CRE'!AD$107-$A154+1,'PV - AO CRE'!$B$18,'PV - AO CRE'!$E$55),0)</f>
        <v>0</v>
      </c>
      <c r="AE154" s="37">
        <f>IFERROR(PPMT('PV - AO CRE'!$B$19,'PV - AO CRE'!AE$107-$A154+1,'PV - AO CRE'!$B$18,'PV - AO CRE'!$E$55),0)</f>
        <v>0</v>
      </c>
    </row>
    <row r="155" spans="1:31" ht="15" hidden="1" outlineLevel="1">
      <c r="A155">
        <v>4</v>
      </c>
      <c r="B155" s="37"/>
      <c r="C155" s="37"/>
      <c r="D155" s="37"/>
      <c r="E155" s="37">
        <f>IFERROR(PPMT('PV - AO CRE'!$B$19,'PV - AO CRE'!E$107-$A155+1,'PV - AO CRE'!$B$18,'PV - AO CRE'!$F$55),0)</f>
        <v>-19551.940795236009</v>
      </c>
      <c r="F155" s="37">
        <f>IFERROR(PPMT('PV - AO CRE'!$B$19,'PV - AO CRE'!F$107-$A155+1,'PV - AO CRE'!$B$18,'PV - AO CRE'!$F$55),0)</f>
        <v>-20334.018427045448</v>
      </c>
      <c r="G155" s="37">
        <f>IFERROR(PPMT('PV - AO CRE'!$B$19,'PV - AO CRE'!G$107-$A155+1,'PV - AO CRE'!$B$18,'PV - AO CRE'!$F$55),0)</f>
        <v>-21147.379164127266</v>
      </c>
      <c r="H155" s="37">
        <f>IFERROR(PPMT('PV - AO CRE'!$B$19,'PV - AO CRE'!H$107-$A155+1,'PV - AO CRE'!$B$18,'PV - AO CRE'!$F$55),0)</f>
        <v>-21993.274330692358</v>
      </c>
      <c r="I155" s="37">
        <f>IFERROR(PPMT('PV - AO CRE'!$B$19,'PV - AO CRE'!I$107-$A155+1,'PV - AO CRE'!$B$18,'PV - AO CRE'!$F$55),0)</f>
        <v>-22873.00530392005</v>
      </c>
      <c r="J155" s="37">
        <f>IFERROR(PPMT('PV - AO CRE'!$B$19,'PV - AO CRE'!J$107-$A155+1,'PV - AO CRE'!$B$18,'PV - AO CRE'!$F$55),0)</f>
        <v>-23787.925516076852</v>
      </c>
      <c r="K155" s="37">
        <f>IFERROR(PPMT('PV - AO CRE'!$B$19,'PV - AO CRE'!K$107-$A155+1,'PV - AO CRE'!$B$18,'PV - AO CRE'!$F$55),0)</f>
        <v>-24739.442536719926</v>
      </c>
      <c r="L155" s="37">
        <f>IFERROR(PPMT('PV - AO CRE'!$B$19,'PV - AO CRE'!L$107-$A155+1,'PV - AO CRE'!$B$18,'PV - AO CRE'!$F$55),0)</f>
        <v>-25729.020238188721</v>
      </c>
      <c r="M155" s="37">
        <f>IFERROR(PPMT('PV - AO CRE'!$B$19,'PV - AO CRE'!M$107-$A155+1,'PV - AO CRE'!$B$18,'PV - AO CRE'!$F$55),0)</f>
        <v>-26758.181047716273</v>
      </c>
      <c r="N155" s="37">
        <f>IFERROR(PPMT('PV - AO CRE'!$B$19,'PV - AO CRE'!N$107-$A155+1,'PV - AO CRE'!$B$18,'PV - AO CRE'!$F$55),0)</f>
        <v>-27828.508289624922</v>
      </c>
      <c r="O155" s="37">
        <f>IFERROR(PPMT('PV - AO CRE'!$B$19,'PV - AO CRE'!O$107-$A155+1,'PV - AO CRE'!$B$18,'PV - AO CRE'!$F$55),0)</f>
        <v>-28941.648621209923</v>
      </c>
      <c r="P155" s="37">
        <f>IFERROR(PPMT('PV - AO CRE'!$B$19,'PV - AO CRE'!P$107-$A155+1,'PV - AO CRE'!$B$18,'PV - AO CRE'!$F$55),0)</f>
        <v>-30099.314566058318</v>
      </c>
      <c r="Q155" s="37">
        <f>IFERROR(PPMT('PV - AO CRE'!$B$19,'PV - AO CRE'!Q$107-$A155+1,'PV - AO CRE'!$B$18,'PV - AO CRE'!$F$55),0)</f>
        <v>-31303.287148700649</v>
      </c>
      <c r="R155" s="37">
        <f>IFERROR(PPMT('PV - AO CRE'!$B$19,'PV - AO CRE'!R$107-$A155+1,'PV - AO CRE'!$B$18,'PV - AO CRE'!$F$55),0)</f>
        <v>-32555.418634648679</v>
      </c>
      <c r="S155" s="37">
        <f>IFERROR(PPMT('PV - AO CRE'!$B$19,'PV - AO CRE'!S$107-$A155+1,'PV - AO CRE'!$B$18,'PV - AO CRE'!$F$55),0)</f>
        <v>-33857.635380034626</v>
      </c>
      <c r="T155" s="37">
        <f>IFERROR(PPMT('PV - AO CRE'!$B$19,'PV - AO CRE'!T$107-$A155+1,'PV - AO CRE'!$B$18,'PV - AO CRE'!$F$55),0)</f>
        <v>0</v>
      </c>
      <c r="U155" s="37">
        <f>IFERROR(PPMT('PV - AO CRE'!$B$19,'PV - AO CRE'!U$107-$A155+1,'PV - AO CRE'!$B$18,'PV - AO CRE'!$F$55),0)</f>
        <v>0</v>
      </c>
      <c r="V155" s="37">
        <f>IFERROR(PPMT('PV - AO CRE'!$B$19,'PV - AO CRE'!V$107-$A155+1,'PV - AO CRE'!$B$18,'PV - AO CRE'!$F$55),0)</f>
        <v>0</v>
      </c>
      <c r="W155" s="37">
        <f>IFERROR(PPMT('PV - AO CRE'!$B$19,'PV - AO CRE'!W$107-$A155+1,'PV - AO CRE'!$B$18,'PV - AO CRE'!$F$55),0)</f>
        <v>0</v>
      </c>
      <c r="X155" s="37">
        <f>IFERROR(PPMT('PV - AO CRE'!$B$19,'PV - AO CRE'!X$107-$A155+1,'PV - AO CRE'!$B$18,'PV - AO CRE'!$F$55),0)</f>
        <v>0</v>
      </c>
      <c r="Y155" s="37">
        <f>IFERROR(PPMT('PV - AO CRE'!$B$19,'PV - AO CRE'!Y$107-$A155+1,'PV - AO CRE'!$B$18,'PV - AO CRE'!$F$55),0)</f>
        <v>0</v>
      </c>
      <c r="Z155" s="37">
        <f>IFERROR(PPMT('PV - AO CRE'!$B$19,'PV - AO CRE'!Z$107-$A155+1,'PV - AO CRE'!$B$18,'PV - AO CRE'!$F$55),0)</f>
        <v>0</v>
      </c>
      <c r="AA155" s="37">
        <f>IFERROR(PPMT('PV - AO CRE'!$B$19,'PV - AO CRE'!AA$107-$A155+1,'PV - AO CRE'!$B$18,'PV - AO CRE'!$F$55),0)</f>
        <v>0</v>
      </c>
      <c r="AB155" s="37">
        <f>IFERROR(PPMT('PV - AO CRE'!$B$19,'PV - AO CRE'!AB$107-$A155+1,'PV - AO CRE'!$B$18,'PV - AO CRE'!$F$55),0)</f>
        <v>0</v>
      </c>
      <c r="AC155" s="37">
        <f>IFERROR(PPMT('PV - AO CRE'!$B$19,'PV - AO CRE'!AC$107-$A155+1,'PV - AO CRE'!$B$18,'PV - AO CRE'!$F$55),0)</f>
        <v>0</v>
      </c>
      <c r="AD155" s="37">
        <f>IFERROR(PPMT('PV - AO CRE'!$B$19,'PV - AO CRE'!AD$107-$A155+1,'PV - AO CRE'!$B$18,'PV - AO CRE'!$F$55),0)</f>
        <v>0</v>
      </c>
      <c r="AE155" s="37">
        <f>IFERROR(PPMT('PV - AO CRE'!$B$19,'PV - AO CRE'!AE$107-$A155+1,'PV - AO CRE'!$B$18,'PV - AO CRE'!$F$55),0)</f>
        <v>0</v>
      </c>
    </row>
    <row r="156" spans="1:31" ht="15" hidden="1" outlineLevel="1">
      <c r="A156">
        <v>5</v>
      </c>
      <c r="B156" s="37"/>
      <c r="C156" s="37"/>
      <c r="D156" s="37"/>
      <c r="E156" s="37"/>
      <c r="F156" s="37">
        <f>IFERROR(PPMT('PV - AO CRE'!$B$19,'PV - AO CRE'!F$107-$A156+1,'PV - AO CRE'!$B$18,'PV - AO CRE'!$G$55),0)</f>
        <v>-19551.940795236009</v>
      </c>
      <c r="G156" s="37">
        <f>IFERROR(PPMT('PV - AO CRE'!$B$19,'PV - AO CRE'!G$107-$A156+1,'PV - AO CRE'!$B$18,'PV - AO CRE'!$G$55),0)</f>
        <v>-20334.018427045448</v>
      </c>
      <c r="H156" s="37">
        <f>IFERROR(PPMT('PV - AO CRE'!$B$19,'PV - AO CRE'!H$107-$A156+1,'PV - AO CRE'!$B$18,'PV - AO CRE'!$G$55),0)</f>
        <v>-21147.379164127266</v>
      </c>
      <c r="I156" s="37">
        <f>IFERROR(PPMT('PV - AO CRE'!$B$19,'PV - AO CRE'!I$107-$A156+1,'PV - AO CRE'!$B$18,'PV - AO CRE'!$G$55),0)</f>
        <v>-21993.274330692358</v>
      </c>
      <c r="J156" s="37">
        <f>IFERROR(PPMT('PV - AO CRE'!$B$19,'PV - AO CRE'!J$107-$A156+1,'PV - AO CRE'!$B$18,'PV - AO CRE'!$G$55),0)</f>
        <v>-22873.00530392005</v>
      </c>
      <c r="K156" s="37">
        <f>IFERROR(PPMT('PV - AO CRE'!$B$19,'PV - AO CRE'!K$107-$A156+1,'PV - AO CRE'!$B$18,'PV - AO CRE'!$G$55),0)</f>
        <v>-23787.925516076852</v>
      </c>
      <c r="L156" s="37">
        <f>IFERROR(PPMT('PV - AO CRE'!$B$19,'PV - AO CRE'!L$107-$A156+1,'PV - AO CRE'!$B$18,'PV - AO CRE'!$G$55),0)</f>
        <v>-24739.442536719926</v>
      </c>
      <c r="M156" s="37">
        <f>IFERROR(PPMT('PV - AO CRE'!$B$19,'PV - AO CRE'!M$107-$A156+1,'PV - AO CRE'!$B$18,'PV - AO CRE'!$G$55),0)</f>
        <v>-25729.020238188721</v>
      </c>
      <c r="N156" s="37">
        <f>IFERROR(PPMT('PV - AO CRE'!$B$19,'PV - AO CRE'!N$107-$A156+1,'PV - AO CRE'!$B$18,'PV - AO CRE'!$G$55),0)</f>
        <v>-26758.181047716273</v>
      </c>
      <c r="O156" s="37">
        <f>IFERROR(PPMT('PV - AO CRE'!$B$19,'PV - AO CRE'!O$107-$A156+1,'PV - AO CRE'!$B$18,'PV - AO CRE'!$G$55),0)</f>
        <v>-27828.508289624922</v>
      </c>
      <c r="P156" s="37">
        <f>IFERROR(PPMT('PV - AO CRE'!$B$19,'PV - AO CRE'!P$107-$A156+1,'PV - AO CRE'!$B$18,'PV - AO CRE'!$G$55),0)</f>
        <v>-28941.648621209923</v>
      </c>
      <c r="Q156" s="37">
        <f>IFERROR(PPMT('PV - AO CRE'!$B$19,'PV - AO CRE'!Q$107-$A156+1,'PV - AO CRE'!$B$18,'PV - AO CRE'!$G$55),0)</f>
        <v>-30099.314566058318</v>
      </c>
      <c r="R156" s="37">
        <f>IFERROR(PPMT('PV - AO CRE'!$B$19,'PV - AO CRE'!R$107-$A156+1,'PV - AO CRE'!$B$18,'PV - AO CRE'!$G$55),0)</f>
        <v>-31303.287148700649</v>
      </c>
      <c r="S156" s="37">
        <f>IFERROR(PPMT('PV - AO CRE'!$B$19,'PV - AO CRE'!S$107-$A156+1,'PV - AO CRE'!$B$18,'PV - AO CRE'!$G$55),0)</f>
        <v>-32555.418634648679</v>
      </c>
      <c r="T156" s="37">
        <f>IFERROR(PPMT('PV - AO CRE'!$B$19,'PV - AO CRE'!T$107-$A156+1,'PV - AO CRE'!$B$18,'PV - AO CRE'!$G$55),0)</f>
        <v>-33857.635380034626</v>
      </c>
      <c r="U156" s="37">
        <f>IFERROR(PPMT('PV - AO CRE'!$B$19,'PV - AO CRE'!U$107-$A156+1,'PV - AO CRE'!$B$18,'PV - AO CRE'!$G$55),0)</f>
        <v>0</v>
      </c>
      <c r="V156" s="37">
        <f>IFERROR(PPMT('PV - AO CRE'!$B$19,'PV - AO CRE'!V$107-$A156+1,'PV - AO CRE'!$B$18,'PV - AO CRE'!$G$55),0)</f>
        <v>0</v>
      </c>
      <c r="W156" s="37">
        <f>IFERROR(PPMT('PV - AO CRE'!$B$19,'PV - AO CRE'!W$107-$A156+1,'PV - AO CRE'!$B$18,'PV - AO CRE'!$G$55),0)</f>
        <v>0</v>
      </c>
      <c r="X156" s="37">
        <f>IFERROR(PPMT('PV - AO CRE'!$B$19,'PV - AO CRE'!X$107-$A156+1,'PV - AO CRE'!$B$18,'PV - AO CRE'!$G$55),0)</f>
        <v>0</v>
      </c>
      <c r="Y156" s="37">
        <f>IFERROR(PPMT('PV - AO CRE'!$B$19,'PV - AO CRE'!Y$107-$A156+1,'PV - AO CRE'!$B$18,'PV - AO CRE'!$G$55),0)</f>
        <v>0</v>
      </c>
      <c r="Z156" s="37">
        <f>IFERROR(PPMT('PV - AO CRE'!$B$19,'PV - AO CRE'!Z$107-$A156+1,'PV - AO CRE'!$B$18,'PV - AO CRE'!$G$55),0)</f>
        <v>0</v>
      </c>
      <c r="AA156" s="37">
        <f>IFERROR(PPMT('PV - AO CRE'!$B$19,'PV - AO CRE'!AA$107-$A156+1,'PV - AO CRE'!$B$18,'PV - AO CRE'!$G$55),0)</f>
        <v>0</v>
      </c>
      <c r="AB156" s="37">
        <f>IFERROR(PPMT('PV - AO CRE'!$B$19,'PV - AO CRE'!AB$107-$A156+1,'PV - AO CRE'!$B$18,'PV - AO CRE'!$G$55),0)</f>
        <v>0</v>
      </c>
      <c r="AC156" s="37">
        <f>IFERROR(PPMT('PV - AO CRE'!$B$19,'PV - AO CRE'!AC$107-$A156+1,'PV - AO CRE'!$B$18,'PV - AO CRE'!$G$55),0)</f>
        <v>0</v>
      </c>
      <c r="AD156" s="37">
        <f>IFERROR(PPMT('PV - AO CRE'!$B$19,'PV - AO CRE'!AD$107-$A156+1,'PV - AO CRE'!$B$18,'PV - AO CRE'!$G$55),0)</f>
        <v>0</v>
      </c>
      <c r="AE156" s="37">
        <f>IFERROR(PPMT('PV - AO CRE'!$B$19,'PV - AO CRE'!AE$107-$A156+1,'PV - AO CRE'!$B$18,'PV - AO CRE'!$G$55),0)</f>
        <v>0</v>
      </c>
    </row>
    <row r="157" spans="1:31" ht="15" hidden="1" outlineLevel="1">
      <c r="A157">
        <v>6</v>
      </c>
      <c r="B157" s="37"/>
      <c r="C157" s="37"/>
      <c r="D157" s="37"/>
      <c r="E157" s="37"/>
      <c r="F157" s="37"/>
      <c r="G157" s="37">
        <f>IFERROR(PPMT('PV - AO CRE'!$B$19,'PV - AO CRE'!G$107-$A157+1,'PV - AO CRE'!$B$18,'PV - AO CRE'!$H$55),0)</f>
        <v>-19551.940795236009</v>
      </c>
      <c r="H157" s="37">
        <f>IFERROR(PPMT('PV - AO CRE'!$B$19,'PV - AO CRE'!H$107-$A157+1,'PV - AO CRE'!$B$18,'PV - AO CRE'!$H$55),0)</f>
        <v>-20334.018427045448</v>
      </c>
      <c r="I157" s="37">
        <f>IFERROR(PPMT('PV - AO CRE'!$B$19,'PV - AO CRE'!I$107-$A157+1,'PV - AO CRE'!$B$18,'PV - AO CRE'!$H$55),0)</f>
        <v>-21147.379164127266</v>
      </c>
      <c r="J157" s="37">
        <f>IFERROR(PPMT('PV - AO CRE'!$B$19,'PV - AO CRE'!J$107-$A157+1,'PV - AO CRE'!$B$18,'PV - AO CRE'!$H$55),0)</f>
        <v>-21993.274330692358</v>
      </c>
      <c r="K157" s="37">
        <f>IFERROR(PPMT('PV - AO CRE'!$B$19,'PV - AO CRE'!K$107-$A157+1,'PV - AO CRE'!$B$18,'PV - AO CRE'!$H$55),0)</f>
        <v>-22873.00530392005</v>
      </c>
      <c r="L157" s="37">
        <f>IFERROR(PPMT('PV - AO CRE'!$B$19,'PV - AO CRE'!L$107-$A157+1,'PV - AO CRE'!$B$18,'PV - AO CRE'!$H$55),0)</f>
        <v>-23787.925516076852</v>
      </c>
      <c r="M157" s="37">
        <f>IFERROR(PPMT('PV - AO CRE'!$B$19,'PV - AO CRE'!M$107-$A157+1,'PV - AO CRE'!$B$18,'PV - AO CRE'!$H$55),0)</f>
        <v>-24739.442536719926</v>
      </c>
      <c r="N157" s="37">
        <f>IFERROR(PPMT('PV - AO CRE'!$B$19,'PV - AO CRE'!N$107-$A157+1,'PV - AO CRE'!$B$18,'PV - AO CRE'!$H$55),0)</f>
        <v>-25729.020238188721</v>
      </c>
      <c r="O157" s="37">
        <f>IFERROR(PPMT('PV - AO CRE'!$B$19,'PV - AO CRE'!O$107-$A157+1,'PV - AO CRE'!$B$18,'PV - AO CRE'!$H$55),0)</f>
        <v>-26758.181047716273</v>
      </c>
      <c r="P157" s="37">
        <f>IFERROR(PPMT('PV - AO CRE'!$B$19,'PV - AO CRE'!P$107-$A157+1,'PV - AO CRE'!$B$18,'PV - AO CRE'!$H$55),0)</f>
        <v>-27828.508289624922</v>
      </c>
      <c r="Q157" s="37">
        <f>IFERROR(PPMT('PV - AO CRE'!$B$19,'PV - AO CRE'!Q$107-$A157+1,'PV - AO CRE'!$B$18,'PV - AO CRE'!$H$55),0)</f>
        <v>-28941.648621209923</v>
      </c>
      <c r="R157" s="37">
        <f>IFERROR(PPMT('PV - AO CRE'!$B$19,'PV - AO CRE'!R$107-$A157+1,'PV - AO CRE'!$B$18,'PV - AO CRE'!$H$55),0)</f>
        <v>-30099.314566058318</v>
      </c>
      <c r="S157" s="37">
        <f>IFERROR(PPMT('PV - AO CRE'!$B$19,'PV - AO CRE'!S$107-$A157+1,'PV - AO CRE'!$B$18,'PV - AO CRE'!$H$55),0)</f>
        <v>-31303.287148700649</v>
      </c>
      <c r="T157" s="37">
        <f>IFERROR(PPMT('PV - AO CRE'!$B$19,'PV - AO CRE'!T$107-$A157+1,'PV - AO CRE'!$B$18,'PV - AO CRE'!$H$55),0)</f>
        <v>-32555.418634648679</v>
      </c>
      <c r="U157" s="37">
        <f>IFERROR(PPMT('PV - AO CRE'!$B$19,'PV - AO CRE'!U$107-$A157+1,'PV - AO CRE'!$B$18,'PV - AO CRE'!$H$55),0)</f>
        <v>-33857.635380034626</v>
      </c>
      <c r="V157" s="37">
        <f>IFERROR(PPMT('PV - AO CRE'!$B$19,'PV - AO CRE'!V$107-$A157+1,'PV - AO CRE'!$B$18,'PV - AO CRE'!$H$55),0)</f>
        <v>0</v>
      </c>
      <c r="W157" s="37">
        <f>IFERROR(PPMT('PV - AO CRE'!$B$19,'PV - AO CRE'!W$107-$A157+1,'PV - AO CRE'!$B$18,'PV - AO CRE'!$H$55),0)</f>
        <v>0</v>
      </c>
      <c r="X157" s="37">
        <f>IFERROR(PPMT('PV - AO CRE'!$B$19,'PV - AO CRE'!X$107-$A157+1,'PV - AO CRE'!$B$18,'PV - AO CRE'!$H$55),0)</f>
        <v>0</v>
      </c>
      <c r="Y157" s="37">
        <f>IFERROR(PPMT('PV - AO CRE'!$B$19,'PV - AO CRE'!Y$107-$A157+1,'PV - AO CRE'!$B$18,'PV - AO CRE'!$H$55),0)</f>
        <v>0</v>
      </c>
      <c r="Z157" s="37">
        <f>IFERROR(PPMT('PV - AO CRE'!$B$19,'PV - AO CRE'!Z$107-$A157+1,'PV - AO CRE'!$B$18,'PV - AO CRE'!$H$55),0)</f>
        <v>0</v>
      </c>
      <c r="AA157" s="37">
        <f>IFERROR(PPMT('PV - AO CRE'!$B$19,'PV - AO CRE'!AA$107-$A157+1,'PV - AO CRE'!$B$18,'PV - AO CRE'!$H$55),0)</f>
        <v>0</v>
      </c>
      <c r="AB157" s="37">
        <f>IFERROR(PPMT('PV - AO CRE'!$B$19,'PV - AO CRE'!AB$107-$A157+1,'PV - AO CRE'!$B$18,'PV - AO CRE'!$H$55),0)</f>
        <v>0</v>
      </c>
      <c r="AC157" s="37">
        <f>IFERROR(PPMT('PV - AO CRE'!$B$19,'PV - AO CRE'!AC$107-$A157+1,'PV - AO CRE'!$B$18,'PV - AO CRE'!$H$55),0)</f>
        <v>0</v>
      </c>
      <c r="AD157" s="37">
        <f>IFERROR(PPMT('PV - AO CRE'!$B$19,'PV - AO CRE'!AD$107-$A157+1,'PV - AO CRE'!$B$18,'PV - AO CRE'!$H$55),0)</f>
        <v>0</v>
      </c>
      <c r="AE157" s="37">
        <f>IFERROR(PPMT('PV - AO CRE'!$B$19,'PV - AO CRE'!AE$107-$A157+1,'PV - AO CRE'!$B$18,'PV - AO CRE'!$H$55),0)</f>
        <v>0</v>
      </c>
    </row>
    <row r="158" spans="1:31" ht="15" hidden="1" outlineLevel="1">
      <c r="A158">
        <v>7</v>
      </c>
      <c r="B158" s="37"/>
      <c r="C158" s="37"/>
      <c r="D158" s="37"/>
      <c r="E158" s="37"/>
      <c r="F158" s="37"/>
      <c r="G158" s="37"/>
      <c r="H158" s="37">
        <f>IFERROR(PPMT('PV - AO CRE'!$B$19,'PV - AO CRE'!H$107-$A158+1,'PV - AO CRE'!$B$18,'PV - AO CRE'!$I$55),0)</f>
        <v>-19551.940795236009</v>
      </c>
      <c r="I158" s="37">
        <f>IFERROR(PPMT('PV - AO CRE'!$B$19,'PV - AO CRE'!I$107-$A158+1,'PV - AO CRE'!$B$18,'PV - AO CRE'!$I$55),0)</f>
        <v>-20334.018427045448</v>
      </c>
      <c r="J158" s="37">
        <f>IFERROR(PPMT('PV - AO CRE'!$B$19,'PV - AO CRE'!J$107-$A158+1,'PV - AO CRE'!$B$18,'PV - AO CRE'!$I$55),0)</f>
        <v>-21147.379164127266</v>
      </c>
      <c r="K158" s="37">
        <f>IFERROR(PPMT('PV - AO CRE'!$B$19,'PV - AO CRE'!K$107-$A158+1,'PV - AO CRE'!$B$18,'PV - AO CRE'!$I$55),0)</f>
        <v>-21993.274330692358</v>
      </c>
      <c r="L158" s="37">
        <f>IFERROR(PPMT('PV - AO CRE'!$B$19,'PV - AO CRE'!L$107-$A158+1,'PV - AO CRE'!$B$18,'PV - AO CRE'!$I$55),0)</f>
        <v>-22873.00530392005</v>
      </c>
      <c r="M158" s="37">
        <f>IFERROR(PPMT('PV - AO CRE'!$B$19,'PV - AO CRE'!M$107-$A158+1,'PV - AO CRE'!$B$18,'PV - AO CRE'!$I$55),0)</f>
        <v>-23787.925516076852</v>
      </c>
      <c r="N158" s="37">
        <f>IFERROR(PPMT('PV - AO CRE'!$B$19,'PV - AO CRE'!N$107-$A158+1,'PV - AO CRE'!$B$18,'PV - AO CRE'!$I$55),0)</f>
        <v>-24739.442536719926</v>
      </c>
      <c r="O158" s="37">
        <f>IFERROR(PPMT('PV - AO CRE'!$B$19,'PV - AO CRE'!O$107-$A158+1,'PV - AO CRE'!$B$18,'PV - AO CRE'!$I$55),0)</f>
        <v>-25729.020238188721</v>
      </c>
      <c r="P158" s="37">
        <f>IFERROR(PPMT('PV - AO CRE'!$B$19,'PV - AO CRE'!P$107-$A158+1,'PV - AO CRE'!$B$18,'PV - AO CRE'!$I$55),0)</f>
        <v>-26758.181047716273</v>
      </c>
      <c r="Q158" s="37">
        <f>IFERROR(PPMT('PV - AO CRE'!$B$19,'PV - AO CRE'!Q$107-$A158+1,'PV - AO CRE'!$B$18,'PV - AO CRE'!$I$55),0)</f>
        <v>-27828.508289624922</v>
      </c>
      <c r="R158" s="37">
        <f>IFERROR(PPMT('PV - AO CRE'!$B$19,'PV - AO CRE'!R$107-$A158+1,'PV - AO CRE'!$B$18,'PV - AO CRE'!$I$55),0)</f>
        <v>-28941.648621209923</v>
      </c>
      <c r="S158" s="37">
        <f>IFERROR(PPMT('PV - AO CRE'!$B$19,'PV - AO CRE'!S$107-$A158+1,'PV - AO CRE'!$B$18,'PV - AO CRE'!$I$55),0)</f>
        <v>-30099.314566058318</v>
      </c>
      <c r="T158" s="37">
        <f>IFERROR(PPMT('PV - AO CRE'!$B$19,'PV - AO CRE'!T$107-$A158+1,'PV - AO CRE'!$B$18,'PV - AO CRE'!$I$55),0)</f>
        <v>-31303.287148700649</v>
      </c>
      <c r="U158" s="37">
        <f>IFERROR(PPMT('PV - AO CRE'!$B$19,'PV - AO CRE'!U$107-$A158+1,'PV - AO CRE'!$B$18,'PV - AO CRE'!$I$55),0)</f>
        <v>-32555.418634648679</v>
      </c>
      <c r="V158" s="37">
        <f>IFERROR(PPMT('PV - AO CRE'!$B$19,'PV - AO CRE'!V$107-$A158+1,'PV - AO CRE'!$B$18,'PV - AO CRE'!$I$55),0)</f>
        <v>-33857.635380034626</v>
      </c>
      <c r="W158" s="37">
        <f>IFERROR(PPMT('PV - AO CRE'!$B$19,'PV - AO CRE'!W$107-$A158+1,'PV - AO CRE'!$B$18,'PV - AO CRE'!$I$55),0)</f>
        <v>0</v>
      </c>
      <c r="X158" s="37">
        <f>IFERROR(PPMT('PV - AO CRE'!$B$19,'PV - AO CRE'!X$107-$A158+1,'PV - AO CRE'!$B$18,'PV - AO CRE'!$I$55),0)</f>
        <v>0</v>
      </c>
      <c r="Y158" s="37">
        <f>IFERROR(PPMT('PV - AO CRE'!$B$19,'PV - AO CRE'!Y$107-$A158+1,'PV - AO CRE'!$B$18,'PV - AO CRE'!$I$55),0)</f>
        <v>0</v>
      </c>
      <c r="Z158" s="37">
        <f>IFERROR(PPMT('PV - AO CRE'!$B$19,'PV - AO CRE'!Z$107-$A158+1,'PV - AO CRE'!$B$18,'PV - AO CRE'!$I$55),0)</f>
        <v>0</v>
      </c>
      <c r="AA158" s="37">
        <f>IFERROR(PPMT('PV - AO CRE'!$B$19,'PV - AO CRE'!AA$107-$A158+1,'PV - AO CRE'!$B$18,'PV - AO CRE'!$I$55),0)</f>
        <v>0</v>
      </c>
      <c r="AB158" s="37">
        <f>IFERROR(PPMT('PV - AO CRE'!$B$19,'PV - AO CRE'!AB$107-$A158+1,'PV - AO CRE'!$B$18,'PV - AO CRE'!$I$55),0)</f>
        <v>0</v>
      </c>
      <c r="AC158" s="37">
        <f>IFERROR(PPMT('PV - AO CRE'!$B$19,'PV - AO CRE'!AC$107-$A158+1,'PV - AO CRE'!$B$18,'PV - AO CRE'!$I$55),0)</f>
        <v>0</v>
      </c>
      <c r="AD158" s="37">
        <f>IFERROR(PPMT('PV - AO CRE'!$B$19,'PV - AO CRE'!AD$107-$A158+1,'PV - AO CRE'!$B$18,'PV - AO CRE'!$I$55),0)</f>
        <v>0</v>
      </c>
      <c r="AE158" s="37">
        <f>IFERROR(PPMT('PV - AO CRE'!$B$19,'PV - AO CRE'!AE$107-$A158+1,'PV - AO CRE'!$B$18,'PV - AO CRE'!$I$55),0)</f>
        <v>0</v>
      </c>
    </row>
    <row r="159" spans="1:31" ht="15" hidden="1" outlineLevel="1">
      <c r="A159">
        <v>8</v>
      </c>
      <c r="B159" s="37"/>
      <c r="C159" s="37"/>
      <c r="D159" s="37"/>
      <c r="E159" s="37"/>
      <c r="F159" s="37"/>
      <c r="G159" s="37"/>
      <c r="H159" s="37"/>
      <c r="I159" s="37">
        <f>IFERROR(PPMT('PV - AO CRE'!$B$19,'PV - AO CRE'!I$107-$A159+1,'PV - AO CRE'!$B$18,'PV - AO CRE'!$J$55),0)</f>
        <v>-19551.940795236009</v>
      </c>
      <c r="J159" s="37">
        <f>IFERROR(PPMT('PV - AO CRE'!$B$19,'PV - AO CRE'!J$107-$A159+1,'PV - AO CRE'!$B$18,'PV - AO CRE'!$J$55),0)</f>
        <v>-20334.018427045448</v>
      </c>
      <c r="K159" s="37">
        <f>IFERROR(PPMT('PV - AO CRE'!$B$19,'PV - AO CRE'!K$107-$A159+1,'PV - AO CRE'!$B$18,'PV - AO CRE'!$J$55),0)</f>
        <v>-21147.379164127266</v>
      </c>
      <c r="L159" s="37">
        <f>IFERROR(PPMT('PV - AO CRE'!$B$19,'PV - AO CRE'!L$107-$A159+1,'PV - AO CRE'!$B$18,'PV - AO CRE'!$J$55),0)</f>
        <v>-21993.274330692358</v>
      </c>
      <c r="M159" s="37">
        <f>IFERROR(PPMT('PV - AO CRE'!$B$19,'PV - AO CRE'!M$107-$A159+1,'PV - AO CRE'!$B$18,'PV - AO CRE'!$J$55),0)</f>
        <v>-22873.00530392005</v>
      </c>
      <c r="N159" s="37">
        <f>IFERROR(PPMT('PV - AO CRE'!$B$19,'PV - AO CRE'!N$107-$A159+1,'PV - AO CRE'!$B$18,'PV - AO CRE'!$J$55),0)</f>
        <v>-23787.925516076852</v>
      </c>
      <c r="O159" s="37">
        <f>IFERROR(PPMT('PV - AO CRE'!$B$19,'PV - AO CRE'!O$107-$A159+1,'PV - AO CRE'!$B$18,'PV - AO CRE'!$J$55),0)</f>
        <v>-24739.442536719926</v>
      </c>
      <c r="P159" s="37">
        <f>IFERROR(PPMT('PV - AO CRE'!$B$19,'PV - AO CRE'!P$107-$A159+1,'PV - AO CRE'!$B$18,'PV - AO CRE'!$J$55),0)</f>
        <v>-25729.020238188721</v>
      </c>
      <c r="Q159" s="37">
        <f>IFERROR(PPMT('PV - AO CRE'!$B$19,'PV - AO CRE'!Q$107-$A159+1,'PV - AO CRE'!$B$18,'PV - AO CRE'!$J$55),0)</f>
        <v>-26758.181047716273</v>
      </c>
      <c r="R159" s="37">
        <f>IFERROR(PPMT('PV - AO CRE'!$B$19,'PV - AO CRE'!R$107-$A159+1,'PV - AO CRE'!$B$18,'PV - AO CRE'!$J$55),0)</f>
        <v>-27828.508289624922</v>
      </c>
      <c r="S159" s="37">
        <f>IFERROR(PPMT('PV - AO CRE'!$B$19,'PV - AO CRE'!S$107-$A159+1,'PV - AO CRE'!$B$18,'PV - AO CRE'!$J$55),0)</f>
        <v>-28941.648621209923</v>
      </c>
      <c r="T159" s="37">
        <f>IFERROR(PPMT('PV - AO CRE'!$B$19,'PV - AO CRE'!T$107-$A159+1,'PV - AO CRE'!$B$18,'PV - AO CRE'!$J$55),0)</f>
        <v>-30099.314566058318</v>
      </c>
      <c r="U159" s="37">
        <f>IFERROR(PPMT('PV - AO CRE'!$B$19,'PV - AO CRE'!U$107-$A159+1,'PV - AO CRE'!$B$18,'PV - AO CRE'!$J$55),0)</f>
        <v>-31303.287148700649</v>
      </c>
      <c r="V159" s="37">
        <f>IFERROR(PPMT('PV - AO CRE'!$B$19,'PV - AO CRE'!V$107-$A159+1,'PV - AO CRE'!$B$18,'PV - AO CRE'!$J$55),0)</f>
        <v>-32555.418634648679</v>
      </c>
      <c r="W159" s="37">
        <f>IFERROR(PPMT('PV - AO CRE'!$B$19,'PV - AO CRE'!W$107-$A159+1,'PV - AO CRE'!$B$18,'PV - AO CRE'!$J$55),0)</f>
        <v>-33857.635380034626</v>
      </c>
      <c r="X159" s="37">
        <f>IFERROR(PPMT('PV - AO CRE'!$B$19,'PV - AO CRE'!X$107-$A159+1,'PV - AO CRE'!$B$18,'PV - AO CRE'!$J$55),0)</f>
        <v>0</v>
      </c>
      <c r="Y159" s="37">
        <f>IFERROR(PPMT('PV - AO CRE'!$B$19,'PV - AO CRE'!Y$107-$A159+1,'PV - AO CRE'!$B$18,'PV - AO CRE'!$J$55),0)</f>
        <v>0</v>
      </c>
      <c r="Z159" s="37">
        <f>IFERROR(PPMT('PV - AO CRE'!$B$19,'PV - AO CRE'!Z$107-$A159+1,'PV - AO CRE'!$B$18,'PV - AO CRE'!$J$55),0)</f>
        <v>0</v>
      </c>
      <c r="AA159" s="37">
        <f>IFERROR(PPMT('PV - AO CRE'!$B$19,'PV - AO CRE'!AA$107-$A159+1,'PV - AO CRE'!$B$18,'PV - AO CRE'!$J$55),0)</f>
        <v>0</v>
      </c>
      <c r="AB159" s="37">
        <f>IFERROR(PPMT('PV - AO CRE'!$B$19,'PV - AO CRE'!AB$107-$A159+1,'PV - AO CRE'!$B$18,'PV - AO CRE'!$J$55),0)</f>
        <v>0</v>
      </c>
      <c r="AC159" s="37">
        <f>IFERROR(PPMT('PV - AO CRE'!$B$19,'PV - AO CRE'!AC$107-$A159+1,'PV - AO CRE'!$B$18,'PV - AO CRE'!$J$55),0)</f>
        <v>0</v>
      </c>
      <c r="AD159" s="37">
        <f>IFERROR(PPMT('PV - AO CRE'!$B$19,'PV - AO CRE'!AD$107-$A159+1,'PV - AO CRE'!$B$18,'PV - AO CRE'!$J$55),0)</f>
        <v>0</v>
      </c>
      <c r="AE159" s="37">
        <f>IFERROR(PPMT('PV - AO CRE'!$B$19,'PV - AO CRE'!AE$107-$A159+1,'PV - AO CRE'!$B$18,'PV - AO CRE'!$J$55),0)</f>
        <v>0</v>
      </c>
    </row>
    <row r="160" spans="1:31" ht="15" hidden="1" outlineLevel="1">
      <c r="A160">
        <v>9</v>
      </c>
      <c r="B160" s="37"/>
      <c r="C160" s="37"/>
      <c r="D160" s="37"/>
      <c r="E160" s="37"/>
      <c r="F160" s="37"/>
      <c r="G160" s="37"/>
      <c r="H160" s="37"/>
      <c r="I160" s="37"/>
      <c r="J160" s="37">
        <f>IFERROR(PPMT('PV - AO CRE'!$B$19,'PV - AO CRE'!J$107-$A160+1,'PV - AO CRE'!$B$18,'PV - AO CRE'!$K$55),0)</f>
        <v>-19551.940795236009</v>
      </c>
      <c r="K160" s="37">
        <f>IFERROR(PPMT('PV - AO CRE'!$B$19,'PV - AO CRE'!K$107-$A160+1,'PV - AO CRE'!$B$18,'PV - AO CRE'!$K$55),0)</f>
        <v>-20334.018427045448</v>
      </c>
      <c r="L160" s="37">
        <f>IFERROR(PPMT('PV - AO CRE'!$B$19,'PV - AO CRE'!L$107-$A160+1,'PV - AO CRE'!$B$18,'PV - AO CRE'!$K$55),0)</f>
        <v>-21147.379164127266</v>
      </c>
      <c r="M160" s="37">
        <f>IFERROR(PPMT('PV - AO CRE'!$B$19,'PV - AO CRE'!M$107-$A160+1,'PV - AO CRE'!$B$18,'PV - AO CRE'!$K$55),0)</f>
        <v>-21993.274330692358</v>
      </c>
      <c r="N160" s="37">
        <f>IFERROR(PPMT('PV - AO CRE'!$B$19,'PV - AO CRE'!N$107-$A160+1,'PV - AO CRE'!$B$18,'PV - AO CRE'!$K$55),0)</f>
        <v>-22873.00530392005</v>
      </c>
      <c r="O160" s="37">
        <f>IFERROR(PPMT('PV - AO CRE'!$B$19,'PV - AO CRE'!O$107-$A160+1,'PV - AO CRE'!$B$18,'PV - AO CRE'!$K$55),0)</f>
        <v>-23787.925516076852</v>
      </c>
      <c r="P160" s="37">
        <f>IFERROR(PPMT('PV - AO CRE'!$B$19,'PV - AO CRE'!P$107-$A160+1,'PV - AO CRE'!$B$18,'PV - AO CRE'!$K$55),0)</f>
        <v>-24739.442536719926</v>
      </c>
      <c r="Q160" s="37">
        <f>IFERROR(PPMT('PV - AO CRE'!$B$19,'PV - AO CRE'!Q$107-$A160+1,'PV - AO CRE'!$B$18,'PV - AO CRE'!$K$55),0)</f>
        <v>-25729.020238188721</v>
      </c>
      <c r="R160" s="37">
        <f>IFERROR(PPMT('PV - AO CRE'!$B$19,'PV - AO CRE'!R$107-$A160+1,'PV - AO CRE'!$B$18,'PV - AO CRE'!$K$55),0)</f>
        <v>-26758.181047716273</v>
      </c>
      <c r="S160" s="37">
        <f>IFERROR(PPMT('PV - AO CRE'!$B$19,'PV - AO CRE'!S$107-$A160+1,'PV - AO CRE'!$B$18,'PV - AO CRE'!$K$55),0)</f>
        <v>-27828.508289624922</v>
      </c>
      <c r="T160" s="37">
        <f>IFERROR(PPMT('PV - AO CRE'!$B$19,'PV - AO CRE'!T$107-$A160+1,'PV - AO CRE'!$B$18,'PV - AO CRE'!$K$55),0)</f>
        <v>-28941.648621209923</v>
      </c>
      <c r="U160" s="37">
        <f>IFERROR(PPMT('PV - AO CRE'!$B$19,'PV - AO CRE'!U$107-$A160+1,'PV - AO CRE'!$B$18,'PV - AO CRE'!$K$55),0)</f>
        <v>-30099.314566058318</v>
      </c>
      <c r="V160" s="37">
        <f>IFERROR(PPMT('PV - AO CRE'!$B$19,'PV - AO CRE'!V$107-$A160+1,'PV - AO CRE'!$B$18,'PV - AO CRE'!$K$55),0)</f>
        <v>-31303.287148700649</v>
      </c>
      <c r="W160" s="37">
        <f>IFERROR(PPMT('PV - AO CRE'!$B$19,'PV - AO CRE'!W$107-$A160+1,'PV - AO CRE'!$B$18,'PV - AO CRE'!$K$55),0)</f>
        <v>-32555.418634648679</v>
      </c>
      <c r="X160" s="37">
        <f>IFERROR(PPMT('PV - AO CRE'!$B$19,'PV - AO CRE'!X$107-$A160+1,'PV - AO CRE'!$B$18,'PV - AO CRE'!$K$55),0)</f>
        <v>-33857.635380034626</v>
      </c>
      <c r="Y160" s="37">
        <f>IFERROR(PPMT('PV - AO CRE'!$B$19,'PV - AO CRE'!Y$107-$A160+1,'PV - AO CRE'!$B$18,'PV - AO CRE'!$K$55),0)</f>
        <v>0</v>
      </c>
      <c r="Z160" s="37">
        <f>IFERROR(PPMT('PV - AO CRE'!$B$19,'PV - AO CRE'!Z$107-$A160+1,'PV - AO CRE'!$B$18,'PV - AO CRE'!$K$55),0)</f>
        <v>0</v>
      </c>
      <c r="AA160" s="37">
        <f>IFERROR(PPMT('PV - AO CRE'!$B$19,'PV - AO CRE'!AA$107-$A160+1,'PV - AO CRE'!$B$18,'PV - AO CRE'!$K$55),0)</f>
        <v>0</v>
      </c>
      <c r="AB160" s="37">
        <f>IFERROR(PPMT('PV - AO CRE'!$B$19,'PV - AO CRE'!AB$107-$A160+1,'PV - AO CRE'!$B$18,'PV - AO CRE'!$K$55),0)</f>
        <v>0</v>
      </c>
      <c r="AC160" s="37">
        <f>IFERROR(PPMT('PV - AO CRE'!$B$19,'PV - AO CRE'!AC$107-$A160+1,'PV - AO CRE'!$B$18,'PV - AO CRE'!$K$55),0)</f>
        <v>0</v>
      </c>
      <c r="AD160" s="37">
        <f>IFERROR(PPMT('PV - AO CRE'!$B$19,'PV - AO CRE'!AD$107-$A160+1,'PV - AO CRE'!$B$18,'PV - AO CRE'!$K$55),0)</f>
        <v>0</v>
      </c>
      <c r="AE160" s="37">
        <f>IFERROR(PPMT('PV - AO CRE'!$B$19,'PV - AO CRE'!AE$107-$A160+1,'PV - AO CRE'!$B$18,'PV - AO CRE'!$K$55),0)</f>
        <v>0</v>
      </c>
    </row>
    <row r="161" spans="1:31" ht="15" hidden="1" outlineLevel="1">
      <c r="A161">
        <v>10</v>
      </c>
      <c r="B161" s="37"/>
      <c r="C161" s="37"/>
      <c r="D161" s="37"/>
      <c r="E161" s="37"/>
      <c r="F161" s="37"/>
      <c r="G161" s="37"/>
      <c r="H161" s="37"/>
      <c r="I161" s="37"/>
      <c r="J161" s="37"/>
      <c r="K161" s="37">
        <f>IFERROR(PPMT('PV - AO CRE'!$B$19,'PV - AO CRE'!K$107-$A161+1,'PV - AO CRE'!$B$18,'PV - AO CRE'!$L$55),0)</f>
        <v>-19551.940795236009</v>
      </c>
      <c r="L161" s="37">
        <f>IFERROR(PPMT('PV - AO CRE'!$B$19,'PV - AO CRE'!L$107-$A161+1,'PV - AO CRE'!$B$18,'PV - AO CRE'!$L$55),0)</f>
        <v>-20334.018427045448</v>
      </c>
      <c r="M161" s="37">
        <f>IFERROR(PPMT('PV - AO CRE'!$B$19,'PV - AO CRE'!M$107-$A161+1,'PV - AO CRE'!$B$18,'PV - AO CRE'!$L$55),0)</f>
        <v>-21147.379164127266</v>
      </c>
      <c r="N161" s="37">
        <f>IFERROR(PPMT('PV - AO CRE'!$B$19,'PV - AO CRE'!N$107-$A161+1,'PV - AO CRE'!$B$18,'PV - AO CRE'!$L$55),0)</f>
        <v>-21993.274330692358</v>
      </c>
      <c r="O161" s="37">
        <f>IFERROR(PPMT('PV - AO CRE'!$B$19,'PV - AO CRE'!O$107-$A161+1,'PV - AO CRE'!$B$18,'PV - AO CRE'!$L$55),0)</f>
        <v>-22873.00530392005</v>
      </c>
      <c r="P161" s="37">
        <f>IFERROR(PPMT('PV - AO CRE'!$B$19,'PV - AO CRE'!P$107-$A161+1,'PV - AO CRE'!$B$18,'PV - AO CRE'!$L$55),0)</f>
        <v>-23787.925516076852</v>
      </c>
      <c r="Q161" s="37">
        <f>IFERROR(PPMT('PV - AO CRE'!$B$19,'PV - AO CRE'!Q$107-$A161+1,'PV - AO CRE'!$B$18,'PV - AO CRE'!$L$55),0)</f>
        <v>-24739.442536719926</v>
      </c>
      <c r="R161" s="37">
        <f>IFERROR(PPMT('PV - AO CRE'!$B$19,'PV - AO CRE'!R$107-$A161+1,'PV - AO CRE'!$B$18,'PV - AO CRE'!$L$55),0)</f>
        <v>-25729.020238188721</v>
      </c>
      <c r="S161" s="37">
        <f>IFERROR(PPMT('PV - AO CRE'!$B$19,'PV - AO CRE'!S$107-$A161+1,'PV - AO CRE'!$B$18,'PV - AO CRE'!$L$55),0)</f>
        <v>-26758.181047716273</v>
      </c>
      <c r="T161" s="37">
        <f>IFERROR(PPMT('PV - AO CRE'!$B$19,'PV - AO CRE'!T$107-$A161+1,'PV - AO CRE'!$B$18,'PV - AO CRE'!$L$55),0)</f>
        <v>-27828.508289624922</v>
      </c>
      <c r="U161" s="37">
        <f>IFERROR(PPMT('PV - AO CRE'!$B$19,'PV - AO CRE'!U$107-$A161+1,'PV - AO CRE'!$B$18,'PV - AO CRE'!$L$55),0)</f>
        <v>-28941.648621209923</v>
      </c>
      <c r="V161" s="37">
        <f>IFERROR(PPMT('PV - AO CRE'!$B$19,'PV - AO CRE'!V$107-$A161+1,'PV - AO CRE'!$B$18,'PV - AO CRE'!$L$55),0)</f>
        <v>-30099.314566058318</v>
      </c>
      <c r="W161" s="37">
        <f>IFERROR(PPMT('PV - AO CRE'!$B$19,'PV - AO CRE'!W$107-$A161+1,'PV - AO CRE'!$B$18,'PV - AO CRE'!$L$55),0)</f>
        <v>-31303.287148700649</v>
      </c>
      <c r="X161" s="37">
        <f>IFERROR(PPMT('PV - AO CRE'!$B$19,'PV - AO CRE'!X$107-$A161+1,'PV - AO CRE'!$B$18,'PV - AO CRE'!$L$55),0)</f>
        <v>-32555.418634648679</v>
      </c>
      <c r="Y161" s="37">
        <f>IFERROR(PPMT('PV - AO CRE'!$B$19,'PV - AO CRE'!Y$107-$A161+1,'PV - AO CRE'!$B$18,'PV - AO CRE'!$L$55),0)</f>
        <v>-33857.635380034626</v>
      </c>
      <c r="Z161" s="37">
        <f>IFERROR(PPMT('PV - AO CRE'!$B$19,'PV - AO CRE'!Z$107-$A161+1,'PV - AO CRE'!$B$18,'PV - AO CRE'!$L$55),0)</f>
        <v>0</v>
      </c>
      <c r="AA161" s="37">
        <f>IFERROR(PPMT('PV - AO CRE'!$B$19,'PV - AO CRE'!AA$107-$A161+1,'PV - AO CRE'!$B$18,'PV - AO CRE'!$L$55),0)</f>
        <v>0</v>
      </c>
      <c r="AB161" s="37">
        <f>IFERROR(PPMT('PV - AO CRE'!$B$19,'PV - AO CRE'!AB$107-$A161+1,'PV - AO CRE'!$B$18,'PV - AO CRE'!$L$55),0)</f>
        <v>0</v>
      </c>
      <c r="AC161" s="37">
        <f>IFERROR(PPMT('PV - AO CRE'!$B$19,'PV - AO CRE'!AC$107-$A161+1,'PV - AO CRE'!$B$18,'PV - AO CRE'!$L$55),0)</f>
        <v>0</v>
      </c>
      <c r="AD161" s="37">
        <f>IFERROR(PPMT('PV - AO CRE'!$B$19,'PV - AO CRE'!AD$107-$A161+1,'PV - AO CRE'!$B$18,'PV - AO CRE'!$L$55),0)</f>
        <v>0</v>
      </c>
      <c r="AE161" s="37">
        <f>IFERROR(PPMT('PV - AO CRE'!$B$19,'PV - AO CRE'!AE$107-$A161+1,'PV - AO CRE'!$B$18,'PV - AO CRE'!$L$55),0)</f>
        <v>0</v>
      </c>
    </row>
    <row r="162" spans="1:31" ht="15" hidden="1" outlineLevel="1">
      <c r="A162">
        <v>11</v>
      </c>
      <c r="B162" s="37"/>
      <c r="C162" s="37"/>
      <c r="D162" s="37"/>
      <c r="E162" s="37"/>
      <c r="F162" s="37"/>
      <c r="G162" s="37"/>
      <c r="H162" s="37"/>
      <c r="I162" s="37"/>
      <c r="J162" s="37"/>
      <c r="K162" s="37"/>
      <c r="L162" s="37">
        <f>IFERROR(PPMT('PV - AO CRE'!$B$19,'PV - AO CRE'!L$107-$A162+1,'PV - AO CRE'!$B$18,'PV - AO CRE'!$M$55),0)</f>
        <v>-19551.940795236009</v>
      </c>
      <c r="M162" s="37">
        <f>IFERROR(PPMT('PV - AO CRE'!$B$19,'PV - AO CRE'!M$107-$A162+1,'PV - AO CRE'!$B$18,'PV - AO CRE'!$M$55),0)</f>
        <v>-20334.018427045448</v>
      </c>
      <c r="N162" s="37">
        <f>IFERROR(PPMT('PV - AO CRE'!$B$19,'PV - AO CRE'!N$107-$A162+1,'PV - AO CRE'!$B$18,'PV - AO CRE'!$M$55),0)</f>
        <v>-21147.379164127266</v>
      </c>
      <c r="O162" s="37">
        <f>IFERROR(PPMT('PV - AO CRE'!$B$19,'PV - AO CRE'!O$107-$A162+1,'PV - AO CRE'!$B$18,'PV - AO CRE'!$M$55),0)</f>
        <v>-21993.274330692358</v>
      </c>
      <c r="P162" s="37">
        <f>IFERROR(PPMT('PV - AO CRE'!$B$19,'PV - AO CRE'!P$107-$A162+1,'PV - AO CRE'!$B$18,'PV - AO CRE'!$M$55),0)</f>
        <v>-22873.00530392005</v>
      </c>
      <c r="Q162" s="37">
        <f>IFERROR(PPMT('PV - AO CRE'!$B$19,'PV - AO CRE'!Q$107-$A162+1,'PV - AO CRE'!$B$18,'PV - AO CRE'!$M$55),0)</f>
        <v>-23787.925516076852</v>
      </c>
      <c r="R162" s="37">
        <f>IFERROR(PPMT('PV - AO CRE'!$B$19,'PV - AO CRE'!R$107-$A162+1,'PV - AO CRE'!$B$18,'PV - AO CRE'!$M$55),0)</f>
        <v>-24739.442536719926</v>
      </c>
      <c r="S162" s="37">
        <f>IFERROR(PPMT('PV - AO CRE'!$B$19,'PV - AO CRE'!S$107-$A162+1,'PV - AO CRE'!$B$18,'PV - AO CRE'!$M$55),0)</f>
        <v>-25729.020238188721</v>
      </c>
      <c r="T162" s="37">
        <f>IFERROR(PPMT('PV - AO CRE'!$B$19,'PV - AO CRE'!T$107-$A162+1,'PV - AO CRE'!$B$18,'PV - AO CRE'!$M$55),0)</f>
        <v>-26758.181047716273</v>
      </c>
      <c r="U162" s="37">
        <f>IFERROR(PPMT('PV - AO CRE'!$B$19,'PV - AO CRE'!U$107-$A162+1,'PV - AO CRE'!$B$18,'PV - AO CRE'!$M$55),0)</f>
        <v>-27828.508289624922</v>
      </c>
      <c r="V162" s="37">
        <f>IFERROR(PPMT('PV - AO CRE'!$B$19,'PV - AO CRE'!V$107-$A162+1,'PV - AO CRE'!$B$18,'PV - AO CRE'!$M$55),0)</f>
        <v>-28941.648621209923</v>
      </c>
      <c r="W162" s="37">
        <f>IFERROR(PPMT('PV - AO CRE'!$B$19,'PV - AO CRE'!W$107-$A162+1,'PV - AO CRE'!$B$18,'PV - AO CRE'!$M$55),0)</f>
        <v>-30099.314566058318</v>
      </c>
      <c r="X162" s="37">
        <f>IFERROR(PPMT('PV - AO CRE'!$B$19,'PV - AO CRE'!X$107-$A162+1,'PV - AO CRE'!$B$18,'PV - AO CRE'!$M$55),0)</f>
        <v>-31303.287148700649</v>
      </c>
      <c r="Y162" s="37">
        <f>IFERROR(PPMT('PV - AO CRE'!$B$19,'PV - AO CRE'!Y$107-$A162+1,'PV - AO CRE'!$B$18,'PV - AO CRE'!$M$55),0)</f>
        <v>-32555.418634648679</v>
      </c>
      <c r="Z162" s="37">
        <f>IFERROR(PPMT('PV - AO CRE'!$B$19,'PV - AO CRE'!Z$107-$A162+1,'PV - AO CRE'!$B$18,'PV - AO CRE'!$M$55),0)</f>
        <v>-33857.635380034626</v>
      </c>
      <c r="AA162" s="37">
        <f>IFERROR(PPMT('PV - AO CRE'!$B$19,'PV - AO CRE'!AA$107-$A162+1,'PV - AO CRE'!$B$18,'PV - AO CRE'!$M$55),0)</f>
        <v>0</v>
      </c>
      <c r="AB162" s="37">
        <f>IFERROR(PPMT('PV - AO CRE'!$B$19,'PV - AO CRE'!AB$107-$A162+1,'PV - AO CRE'!$B$18,'PV - AO CRE'!$M$55),0)</f>
        <v>0</v>
      </c>
      <c r="AC162" s="37">
        <f>IFERROR(PPMT('PV - AO CRE'!$B$19,'PV - AO CRE'!AC$107-$A162+1,'PV - AO CRE'!$B$18,'PV - AO CRE'!$M$55),0)</f>
        <v>0</v>
      </c>
      <c r="AD162" s="37">
        <f>IFERROR(PPMT('PV - AO CRE'!$B$19,'PV - AO CRE'!AD$107-$A162+1,'PV - AO CRE'!$B$18,'PV - AO CRE'!$M$55),0)</f>
        <v>0</v>
      </c>
      <c r="AE162" s="37">
        <f>IFERROR(PPMT('PV - AO CRE'!$B$19,'PV - AO CRE'!AE$107-$A162+1,'PV - AO CRE'!$B$18,'PV - AO CRE'!$M$55),0)</f>
        <v>0</v>
      </c>
    </row>
    <row r="163" spans="1:31" ht="15" hidden="1" outlineLevel="1">
      <c r="A163">
        <v>12</v>
      </c>
      <c r="B163" s="37"/>
      <c r="C163" s="37"/>
      <c r="D163" s="37"/>
      <c r="E163" s="37"/>
      <c r="F163" s="37"/>
      <c r="G163" s="37"/>
      <c r="H163" s="37"/>
      <c r="I163" s="37"/>
      <c r="J163" s="37"/>
      <c r="K163" s="37"/>
      <c r="L163" s="37"/>
      <c r="M163" s="37">
        <f>IFERROR(PPMT('PV - AO CRE'!$B$19,'PV - AO CRE'!M$107-$A163+1,'PV - AO CRE'!$B$18,'PV - AO CRE'!$N$55),0)</f>
        <v>-19551.940795236009</v>
      </c>
      <c r="N163" s="37">
        <f>IFERROR(PPMT('PV - AO CRE'!$B$19,'PV - AO CRE'!N$107-$A163+1,'PV - AO CRE'!$B$18,'PV - AO CRE'!$N$55),0)</f>
        <v>-20334.018427045448</v>
      </c>
      <c r="O163" s="37">
        <f>IFERROR(PPMT('PV - AO CRE'!$B$19,'PV - AO CRE'!O$107-$A163+1,'PV - AO CRE'!$B$18,'PV - AO CRE'!$N$55),0)</f>
        <v>-21147.379164127266</v>
      </c>
      <c r="P163" s="37">
        <f>IFERROR(PPMT('PV - AO CRE'!$B$19,'PV - AO CRE'!P$107-$A163+1,'PV - AO CRE'!$B$18,'PV - AO CRE'!$N$55),0)</f>
        <v>-21993.274330692358</v>
      </c>
      <c r="Q163" s="37">
        <f>IFERROR(PPMT('PV - AO CRE'!$B$19,'PV - AO CRE'!Q$107-$A163+1,'PV - AO CRE'!$B$18,'PV - AO CRE'!$N$55),0)</f>
        <v>-22873.00530392005</v>
      </c>
      <c r="R163" s="37">
        <f>IFERROR(PPMT('PV - AO CRE'!$B$19,'PV - AO CRE'!R$107-$A163+1,'PV - AO CRE'!$B$18,'PV - AO CRE'!$N$55),0)</f>
        <v>-23787.925516076852</v>
      </c>
      <c r="S163" s="37">
        <f>IFERROR(PPMT('PV - AO CRE'!$B$19,'PV - AO CRE'!S$107-$A163+1,'PV - AO CRE'!$B$18,'PV - AO CRE'!$N$55),0)</f>
        <v>-24739.442536719926</v>
      </c>
      <c r="T163" s="37">
        <f>IFERROR(PPMT('PV - AO CRE'!$B$19,'PV - AO CRE'!T$107-$A163+1,'PV - AO CRE'!$B$18,'PV - AO CRE'!$N$55),0)</f>
        <v>-25729.020238188721</v>
      </c>
      <c r="U163" s="37">
        <f>IFERROR(PPMT('PV - AO CRE'!$B$19,'PV - AO CRE'!U$107-$A163+1,'PV - AO CRE'!$B$18,'PV - AO CRE'!$N$55),0)</f>
        <v>-26758.181047716273</v>
      </c>
      <c r="V163" s="37">
        <f>IFERROR(PPMT('PV - AO CRE'!$B$19,'PV - AO CRE'!V$107-$A163+1,'PV - AO CRE'!$B$18,'PV - AO CRE'!$N$55),0)</f>
        <v>-27828.508289624922</v>
      </c>
      <c r="W163" s="37">
        <f>IFERROR(PPMT('PV - AO CRE'!$B$19,'PV - AO CRE'!W$107-$A163+1,'PV - AO CRE'!$B$18,'PV - AO CRE'!$N$55),0)</f>
        <v>-28941.648621209923</v>
      </c>
      <c r="X163" s="37">
        <f>IFERROR(PPMT('PV - AO CRE'!$B$19,'PV - AO CRE'!X$107-$A163+1,'PV - AO CRE'!$B$18,'PV - AO CRE'!$N$55),0)</f>
        <v>-30099.314566058318</v>
      </c>
      <c r="Y163" s="37">
        <f>IFERROR(PPMT('PV - AO CRE'!$B$19,'PV - AO CRE'!Y$107-$A163+1,'PV - AO CRE'!$B$18,'PV - AO CRE'!$N$55),0)</f>
        <v>-31303.287148700649</v>
      </c>
      <c r="Z163" s="37">
        <f>IFERROR(PPMT('PV - AO CRE'!$B$19,'PV - AO CRE'!Z$107-$A163+1,'PV - AO CRE'!$B$18,'PV - AO CRE'!$N$55),0)</f>
        <v>-32555.418634648679</v>
      </c>
      <c r="AA163" s="37">
        <f>IFERROR(PPMT('PV - AO CRE'!$B$19,'PV - AO CRE'!AA$107-$A163+1,'PV - AO CRE'!$B$18,'PV - AO CRE'!$N$55),0)</f>
        <v>-33857.635380034626</v>
      </c>
      <c r="AB163" s="37">
        <f>IFERROR(PPMT('PV - AO CRE'!$B$19,'PV - AO CRE'!AB$107-$A163+1,'PV - AO CRE'!$B$18,'PV - AO CRE'!$N$55),0)</f>
        <v>0</v>
      </c>
      <c r="AC163" s="37">
        <f>IFERROR(PPMT('PV - AO CRE'!$B$19,'PV - AO CRE'!AC$107-$A163+1,'PV - AO CRE'!$B$18,'PV - AO CRE'!$N$55),0)</f>
        <v>0</v>
      </c>
      <c r="AD163" s="37">
        <f>IFERROR(PPMT('PV - AO CRE'!$B$19,'PV - AO CRE'!AD$107-$A163+1,'PV - AO CRE'!$B$18,'PV - AO CRE'!$N$55),0)</f>
        <v>0</v>
      </c>
      <c r="AE163" s="37">
        <f>IFERROR(PPMT('PV - AO CRE'!$B$19,'PV - AO CRE'!AE$107-$A163+1,'PV - AO CRE'!$B$18,'PV - AO CRE'!$N$55),0)</f>
        <v>0</v>
      </c>
    </row>
    <row r="164" spans="1:31" ht="15" hidden="1" outlineLevel="1">
      <c r="A164">
        <v>13</v>
      </c>
      <c r="B164" s="37"/>
      <c r="C164" s="37"/>
      <c r="D164" s="37"/>
      <c r="E164" s="37"/>
      <c r="F164" s="37"/>
      <c r="G164" s="37"/>
      <c r="H164" s="37"/>
      <c r="I164" s="37"/>
      <c r="J164" s="37"/>
      <c r="K164" s="37"/>
      <c r="L164" s="37"/>
      <c r="M164" s="37"/>
      <c r="N164" s="37">
        <f>IFERROR(PPMT('PV - AO CRE'!$B$19,'PV - AO CRE'!N$107-$A164+1,'PV - AO CRE'!$B$18,'PV - AO CRE'!$O$55),0)</f>
        <v>-19551.940795236009</v>
      </c>
      <c r="O164" s="37">
        <f>IFERROR(PPMT('PV - AO CRE'!$B$19,'PV - AO CRE'!O$107-$A164+1,'PV - AO CRE'!$B$18,'PV - AO CRE'!$O$55),0)</f>
        <v>-20334.018427045448</v>
      </c>
      <c r="P164" s="37">
        <f>IFERROR(PPMT('PV - AO CRE'!$B$19,'PV - AO CRE'!P$107-$A164+1,'PV - AO CRE'!$B$18,'PV - AO CRE'!$O$55),0)</f>
        <v>-21147.379164127266</v>
      </c>
      <c r="Q164" s="37">
        <f>IFERROR(PPMT('PV - AO CRE'!$B$19,'PV - AO CRE'!Q$107-$A164+1,'PV - AO CRE'!$B$18,'PV - AO CRE'!$O$55),0)</f>
        <v>-21993.274330692358</v>
      </c>
      <c r="R164" s="37">
        <f>IFERROR(PPMT('PV - AO CRE'!$B$19,'PV - AO CRE'!R$107-$A164+1,'PV - AO CRE'!$B$18,'PV - AO CRE'!$O$55),0)</f>
        <v>-22873.00530392005</v>
      </c>
      <c r="S164" s="37">
        <f>IFERROR(PPMT('PV - AO CRE'!$B$19,'PV - AO CRE'!S$107-$A164+1,'PV - AO CRE'!$B$18,'PV - AO CRE'!$O$55),0)</f>
        <v>-23787.925516076852</v>
      </c>
      <c r="T164" s="37">
        <f>IFERROR(PPMT('PV - AO CRE'!$B$19,'PV - AO CRE'!T$107-$A164+1,'PV - AO CRE'!$B$18,'PV - AO CRE'!$O$55),0)</f>
        <v>-24739.442536719926</v>
      </c>
      <c r="U164" s="37">
        <f>IFERROR(PPMT('PV - AO CRE'!$B$19,'PV - AO CRE'!U$107-$A164+1,'PV - AO CRE'!$B$18,'PV - AO CRE'!$O$55),0)</f>
        <v>-25729.020238188721</v>
      </c>
      <c r="V164" s="37">
        <f>IFERROR(PPMT('PV - AO CRE'!$B$19,'PV - AO CRE'!V$107-$A164+1,'PV - AO CRE'!$B$18,'PV - AO CRE'!$O$55),0)</f>
        <v>-26758.181047716273</v>
      </c>
      <c r="W164" s="37">
        <f>IFERROR(PPMT('PV - AO CRE'!$B$19,'PV - AO CRE'!W$107-$A164+1,'PV - AO CRE'!$B$18,'PV - AO CRE'!$O$55),0)</f>
        <v>-27828.508289624922</v>
      </c>
      <c r="X164" s="37">
        <f>IFERROR(PPMT('PV - AO CRE'!$B$19,'PV - AO CRE'!X$107-$A164+1,'PV - AO CRE'!$B$18,'PV - AO CRE'!$O$55),0)</f>
        <v>-28941.648621209923</v>
      </c>
      <c r="Y164" s="37">
        <f>IFERROR(PPMT('PV - AO CRE'!$B$19,'PV - AO CRE'!Y$107-$A164+1,'PV - AO CRE'!$B$18,'PV - AO CRE'!$O$55),0)</f>
        <v>-30099.314566058318</v>
      </c>
      <c r="Z164" s="37">
        <f>IFERROR(PPMT('PV - AO CRE'!$B$19,'PV - AO CRE'!Z$107-$A164+1,'PV - AO CRE'!$B$18,'PV - AO CRE'!$O$55),0)</f>
        <v>-31303.287148700649</v>
      </c>
      <c r="AA164" s="37">
        <f>IFERROR(PPMT('PV - AO CRE'!$B$19,'PV - AO CRE'!AA$107-$A164+1,'PV - AO CRE'!$B$18,'PV - AO CRE'!$O$55),0)</f>
        <v>-32555.418634648679</v>
      </c>
      <c r="AB164" s="37">
        <f>IFERROR(PPMT('PV - AO CRE'!$B$19,'PV - AO CRE'!AB$107-$A164+1,'PV - AO CRE'!$B$18,'PV - AO CRE'!$O$55),0)</f>
        <v>-33857.635380034626</v>
      </c>
      <c r="AC164" s="37">
        <f>IFERROR(PPMT('PV - AO CRE'!$B$19,'PV - AO CRE'!AC$107-$A164+1,'PV - AO CRE'!$B$18,'PV - AO CRE'!$O$55),0)</f>
        <v>0</v>
      </c>
      <c r="AD164" s="37">
        <f>IFERROR(PPMT('PV - AO CRE'!$B$19,'PV - AO CRE'!AD$107-$A164+1,'PV - AO CRE'!$B$18,'PV - AO CRE'!$O$55),0)</f>
        <v>0</v>
      </c>
      <c r="AE164" s="37">
        <f>IFERROR(PPMT('PV - AO CRE'!$B$19,'PV - AO CRE'!AE$107-$A164+1,'PV - AO CRE'!$B$18,'PV - AO CRE'!$O$55),0)</f>
        <v>0</v>
      </c>
    </row>
    <row r="165" spans="1:31" ht="15" hidden="1" outlineLevel="1">
      <c r="A165">
        <v>14</v>
      </c>
      <c r="B165" s="37"/>
      <c r="C165" s="37"/>
      <c r="D165" s="37"/>
      <c r="E165" s="37"/>
      <c r="F165" s="37"/>
      <c r="G165" s="37"/>
      <c r="H165" s="37"/>
      <c r="I165" s="37"/>
      <c r="J165" s="37"/>
      <c r="K165" s="37"/>
      <c r="L165" s="37"/>
      <c r="M165" s="37"/>
      <c r="N165" s="37"/>
      <c r="O165" s="37">
        <f>IFERROR(PPMT('PV - AO CRE'!$B$19,'PV - AO CRE'!O$107-$A165+1,'PV - AO CRE'!$B$18,'PV - AO CRE'!$P$55),0)</f>
        <v>-19551.940795236009</v>
      </c>
      <c r="P165" s="37">
        <f>IFERROR(PPMT('PV - AO CRE'!$B$19,'PV - AO CRE'!P$107-$A165+1,'PV - AO CRE'!$B$18,'PV - AO CRE'!$P$55),0)</f>
        <v>-20334.018427045448</v>
      </c>
      <c r="Q165" s="37">
        <f>IFERROR(PPMT('PV - AO CRE'!$B$19,'PV - AO CRE'!Q$107-$A165+1,'PV - AO CRE'!$B$18,'PV - AO CRE'!$P$55),0)</f>
        <v>-21147.379164127266</v>
      </c>
      <c r="R165" s="37">
        <f>IFERROR(PPMT('PV - AO CRE'!$B$19,'PV - AO CRE'!R$107-$A165+1,'PV - AO CRE'!$B$18,'PV - AO CRE'!$P$55),0)</f>
        <v>-21993.274330692358</v>
      </c>
      <c r="S165" s="37">
        <f>IFERROR(PPMT('PV - AO CRE'!$B$19,'PV - AO CRE'!S$107-$A165+1,'PV - AO CRE'!$B$18,'PV - AO CRE'!$P$55),0)</f>
        <v>-22873.00530392005</v>
      </c>
      <c r="T165" s="37">
        <f>IFERROR(PPMT('PV - AO CRE'!$B$19,'PV - AO CRE'!T$107-$A165+1,'PV - AO CRE'!$B$18,'PV - AO CRE'!$P$55),0)</f>
        <v>-23787.925516076852</v>
      </c>
      <c r="U165" s="37">
        <f>IFERROR(PPMT('PV - AO CRE'!$B$19,'PV - AO CRE'!U$107-$A165+1,'PV - AO CRE'!$B$18,'PV - AO CRE'!$P$55),0)</f>
        <v>-24739.442536719926</v>
      </c>
      <c r="V165" s="37">
        <f>IFERROR(PPMT('PV - AO CRE'!$B$19,'PV - AO CRE'!V$107-$A165+1,'PV - AO CRE'!$B$18,'PV - AO CRE'!$P$55),0)</f>
        <v>-25729.020238188721</v>
      </c>
      <c r="W165" s="37">
        <f>IFERROR(PPMT('PV - AO CRE'!$B$19,'PV - AO CRE'!W$107-$A165+1,'PV - AO CRE'!$B$18,'PV - AO CRE'!$P$55),0)</f>
        <v>-26758.181047716273</v>
      </c>
      <c r="X165" s="37">
        <f>IFERROR(PPMT('PV - AO CRE'!$B$19,'PV - AO CRE'!X$107-$A165+1,'PV - AO CRE'!$B$18,'PV - AO CRE'!$P$55),0)</f>
        <v>-27828.508289624922</v>
      </c>
      <c r="Y165" s="37">
        <f>IFERROR(PPMT('PV - AO CRE'!$B$19,'PV - AO CRE'!Y$107-$A165+1,'PV - AO CRE'!$B$18,'PV - AO CRE'!$P$55),0)</f>
        <v>-28941.648621209923</v>
      </c>
      <c r="Z165" s="37">
        <f>IFERROR(PPMT('PV - AO CRE'!$B$19,'PV - AO CRE'!Z$107-$A165+1,'PV - AO CRE'!$B$18,'PV - AO CRE'!$P$55),0)</f>
        <v>-30099.314566058318</v>
      </c>
      <c r="AA165" s="37">
        <f>IFERROR(PPMT('PV - AO CRE'!$B$19,'PV - AO CRE'!AA$107-$A165+1,'PV - AO CRE'!$B$18,'PV - AO CRE'!$P$55),0)</f>
        <v>-31303.287148700649</v>
      </c>
      <c r="AB165" s="37">
        <f>IFERROR(PPMT('PV - AO CRE'!$B$19,'PV - AO CRE'!AB$107-$A165+1,'PV - AO CRE'!$B$18,'PV - AO CRE'!$P$55),0)</f>
        <v>-32555.418634648679</v>
      </c>
      <c r="AC165" s="37">
        <f>IFERROR(PPMT('PV - AO CRE'!$B$19,'PV - AO CRE'!AC$107-$A165+1,'PV - AO CRE'!$B$18,'PV - AO CRE'!$P$55),0)</f>
        <v>-33857.635380034626</v>
      </c>
      <c r="AD165" s="37">
        <f>IFERROR(PPMT('PV - AO CRE'!$B$19,'PV - AO CRE'!AD$107-$A165+1,'PV - AO CRE'!$B$18,'PV - AO CRE'!$P$55),0)</f>
        <v>0</v>
      </c>
      <c r="AE165" s="37">
        <f>IFERROR(PPMT('PV - AO CRE'!$B$19,'PV - AO CRE'!AE$107-$A165+1,'PV - AO CRE'!$B$18,'PV - AO CRE'!$P$55),0)</f>
        <v>0</v>
      </c>
    </row>
    <row r="166" spans="1:31" ht="15" hidden="1" outlineLevel="1">
      <c r="A166">
        <v>15</v>
      </c>
      <c r="B166" s="37"/>
      <c r="C166" s="37"/>
      <c r="D166" s="37"/>
      <c r="E166" s="37"/>
      <c r="F166" s="37"/>
      <c r="G166" s="37"/>
      <c r="H166" s="37"/>
      <c r="I166" s="37"/>
      <c r="J166" s="37"/>
      <c r="K166" s="37"/>
      <c r="L166" s="37"/>
      <c r="M166" s="37"/>
      <c r="N166" s="37"/>
      <c r="O166" s="37"/>
      <c r="P166" s="37">
        <f>IFERROR(PPMT('PV - AO CRE'!$B$19,'PV - AO CRE'!P$107-$A166+1,'PV - AO CRE'!$B$18,'PV - AO CRE'!$Q$55),0)</f>
        <v>-19551.940795236009</v>
      </c>
      <c r="Q166" s="37">
        <f>IFERROR(PPMT('PV - AO CRE'!$B$19,'PV - AO CRE'!Q$107-$A166+1,'PV - AO CRE'!$B$18,'PV - AO CRE'!$Q$55),0)</f>
        <v>-20334.018427045448</v>
      </c>
      <c r="R166" s="37">
        <f>IFERROR(PPMT('PV - AO CRE'!$B$19,'PV - AO CRE'!R$107-$A166+1,'PV - AO CRE'!$B$18,'PV - AO CRE'!$Q$55),0)</f>
        <v>-21147.379164127266</v>
      </c>
      <c r="S166" s="37">
        <f>IFERROR(PPMT('PV - AO CRE'!$B$19,'PV - AO CRE'!S$107-$A166+1,'PV - AO CRE'!$B$18,'PV - AO CRE'!$Q$55),0)</f>
        <v>-21993.274330692358</v>
      </c>
      <c r="T166" s="37">
        <f>IFERROR(PPMT('PV - AO CRE'!$B$19,'PV - AO CRE'!T$107-$A166+1,'PV - AO CRE'!$B$18,'PV - AO CRE'!$Q$55),0)</f>
        <v>-22873.00530392005</v>
      </c>
      <c r="U166" s="37">
        <f>IFERROR(PPMT('PV - AO CRE'!$B$19,'PV - AO CRE'!U$107-$A166+1,'PV - AO CRE'!$B$18,'PV - AO CRE'!$Q$55),0)</f>
        <v>-23787.925516076852</v>
      </c>
      <c r="V166" s="37">
        <f>IFERROR(PPMT('PV - AO CRE'!$B$19,'PV - AO CRE'!V$107-$A166+1,'PV - AO CRE'!$B$18,'PV - AO CRE'!$Q$55),0)</f>
        <v>-24739.442536719926</v>
      </c>
      <c r="W166" s="37">
        <f>IFERROR(PPMT('PV - AO CRE'!$B$19,'PV - AO CRE'!W$107-$A166+1,'PV - AO CRE'!$B$18,'PV - AO CRE'!$Q$55),0)</f>
        <v>-25729.020238188721</v>
      </c>
      <c r="X166" s="37">
        <f>IFERROR(PPMT('PV - AO CRE'!$B$19,'PV - AO CRE'!X$107-$A166+1,'PV - AO CRE'!$B$18,'PV - AO CRE'!$Q$55),0)</f>
        <v>-26758.181047716273</v>
      </c>
      <c r="Y166" s="37">
        <f>IFERROR(PPMT('PV - AO CRE'!$B$19,'PV - AO CRE'!Y$107-$A166+1,'PV - AO CRE'!$B$18,'PV - AO CRE'!$Q$55),0)</f>
        <v>-27828.508289624922</v>
      </c>
      <c r="Z166" s="37">
        <f>IFERROR(PPMT('PV - AO CRE'!$B$19,'PV - AO CRE'!Z$107-$A166+1,'PV - AO CRE'!$B$18,'PV - AO CRE'!$Q$55),0)</f>
        <v>-28941.648621209923</v>
      </c>
      <c r="AA166" s="37">
        <f>IFERROR(PPMT('PV - AO CRE'!$B$19,'PV - AO CRE'!AA$107-$A166+1,'PV - AO CRE'!$B$18,'PV - AO CRE'!$Q$55),0)</f>
        <v>-30099.314566058318</v>
      </c>
      <c r="AB166" s="37">
        <f>IFERROR(PPMT('PV - AO CRE'!$B$19,'PV - AO CRE'!AB$107-$A166+1,'PV - AO CRE'!$B$18,'PV - AO CRE'!$Q$55),0)</f>
        <v>-31303.287148700649</v>
      </c>
      <c r="AC166" s="37">
        <f>IFERROR(PPMT('PV - AO CRE'!$B$19,'PV - AO CRE'!AC$107-$A166+1,'PV - AO CRE'!$B$18,'PV - AO CRE'!$Q$55),0)</f>
        <v>-32555.418634648679</v>
      </c>
      <c r="AD166" s="37">
        <f>IFERROR(PPMT('PV - AO CRE'!$B$19,'PV - AO CRE'!AD$107-$A166+1,'PV - AO CRE'!$B$18,'PV - AO CRE'!$Q$55),0)</f>
        <v>-33857.635380034626</v>
      </c>
      <c r="AE166" s="37">
        <f>IFERROR(PPMT('PV - AO CRE'!$B$19,'PV - AO CRE'!AE$107-$A166+1,'PV - AO CRE'!$B$18,'PV - AO CRE'!$Q$55),0)</f>
        <v>0</v>
      </c>
    </row>
    <row r="167" spans="1:31" ht="15" hidden="1" outlineLevel="1">
      <c r="A167">
        <v>16</v>
      </c>
      <c r="B167" s="37"/>
      <c r="C167" s="37"/>
      <c r="D167" s="37"/>
      <c r="E167" s="37"/>
      <c r="F167" s="37"/>
      <c r="G167" s="37"/>
      <c r="H167" s="37"/>
      <c r="I167" s="37"/>
      <c r="J167" s="37"/>
      <c r="K167" s="37"/>
      <c r="L167" s="37"/>
      <c r="M167" s="37"/>
      <c r="N167" s="37"/>
      <c r="O167" s="37"/>
      <c r="P167" s="37"/>
      <c r="Q167" s="37">
        <f>IFERROR(PPMT('PV - AO CRE'!$B$19,'PV - AO CRE'!Q$107-$A167+1,'PV - AO CRE'!$B$18,'PV - AO CRE'!$R$55),0)</f>
        <v>-19551.940795236009</v>
      </c>
      <c r="R167" s="37">
        <f>IFERROR(PPMT('PV - AO CRE'!$B$19,'PV - AO CRE'!R$107-$A167+1,'PV - AO CRE'!$B$18,'PV - AO CRE'!$R$55),0)</f>
        <v>-20334.018427045448</v>
      </c>
      <c r="S167" s="37">
        <f>IFERROR(PPMT('PV - AO CRE'!$B$19,'PV - AO CRE'!S$107-$A167+1,'PV - AO CRE'!$B$18,'PV - AO CRE'!$R$55),0)</f>
        <v>-21147.379164127266</v>
      </c>
      <c r="T167" s="37">
        <f>IFERROR(PPMT('PV - AO CRE'!$B$19,'PV - AO CRE'!T$107-$A167+1,'PV - AO CRE'!$B$18,'PV - AO CRE'!$R$55),0)</f>
        <v>-21993.274330692358</v>
      </c>
      <c r="U167" s="37">
        <f>IFERROR(PPMT('PV - AO CRE'!$B$19,'PV - AO CRE'!U$107-$A167+1,'PV - AO CRE'!$B$18,'PV - AO CRE'!$R$55),0)</f>
        <v>-22873.00530392005</v>
      </c>
      <c r="V167" s="37">
        <f>IFERROR(PPMT('PV - AO CRE'!$B$19,'PV - AO CRE'!V$107-$A167+1,'PV - AO CRE'!$B$18,'PV - AO CRE'!$R$55),0)</f>
        <v>-23787.925516076852</v>
      </c>
      <c r="W167" s="37">
        <f>IFERROR(PPMT('PV - AO CRE'!$B$19,'PV - AO CRE'!W$107-$A167+1,'PV - AO CRE'!$B$18,'PV - AO CRE'!$R$55),0)</f>
        <v>-24739.442536719926</v>
      </c>
      <c r="X167" s="37">
        <f>IFERROR(PPMT('PV - AO CRE'!$B$19,'PV - AO CRE'!X$107-$A167+1,'PV - AO CRE'!$B$18,'PV - AO CRE'!$R$55),0)</f>
        <v>-25729.020238188721</v>
      </c>
      <c r="Y167" s="37">
        <f>IFERROR(PPMT('PV - AO CRE'!$B$19,'PV - AO CRE'!Y$107-$A167+1,'PV - AO CRE'!$B$18,'PV - AO CRE'!$R$55),0)</f>
        <v>-26758.181047716273</v>
      </c>
      <c r="Z167" s="37">
        <f>IFERROR(PPMT('PV - AO CRE'!$B$19,'PV - AO CRE'!Z$107-$A167+1,'PV - AO CRE'!$B$18,'PV - AO CRE'!$R$55),0)</f>
        <v>-27828.508289624922</v>
      </c>
      <c r="AA167" s="37">
        <f>IFERROR(PPMT('PV - AO CRE'!$B$19,'PV - AO CRE'!AA$107-$A167+1,'PV - AO CRE'!$B$18,'PV - AO CRE'!$R$55),0)</f>
        <v>-28941.648621209923</v>
      </c>
      <c r="AB167" s="37">
        <f>IFERROR(PPMT('PV - AO CRE'!$B$19,'PV - AO CRE'!AB$107-$A167+1,'PV - AO CRE'!$B$18,'PV - AO CRE'!$R$55),0)</f>
        <v>-30099.314566058318</v>
      </c>
      <c r="AC167" s="37">
        <f>IFERROR(PPMT('PV - AO CRE'!$B$19,'PV - AO CRE'!AC$107-$A167+1,'PV - AO CRE'!$B$18,'PV - AO CRE'!$R$55),0)</f>
        <v>-31303.287148700649</v>
      </c>
      <c r="AD167" s="37">
        <f>IFERROR(PPMT('PV - AO CRE'!$B$19,'PV - AO CRE'!AD$107-$A167+1,'PV - AO CRE'!$B$18,'PV - AO CRE'!$R$55),0)</f>
        <v>-32555.418634648679</v>
      </c>
      <c r="AE167" s="37">
        <f>IFERROR(PPMT('PV - AO CRE'!$B$19,'PV - AO CRE'!AE$107-$A167+1,'PV - AO CRE'!$B$18,'PV - AO CRE'!$R$55),0)</f>
        <v>-33857.635380034626</v>
      </c>
    </row>
    <row r="168" spans="1:31" ht="15" hidden="1" outlineLevel="1">
      <c r="A168">
        <v>17</v>
      </c>
      <c r="B168" s="37"/>
      <c r="C168" s="37"/>
      <c r="D168" s="37"/>
      <c r="E168" s="37"/>
      <c r="F168" s="37"/>
      <c r="G168" s="37"/>
      <c r="H168" s="37"/>
      <c r="I168" s="37"/>
      <c r="J168" s="37"/>
      <c r="K168" s="37"/>
      <c r="L168" s="37"/>
      <c r="M168" s="37"/>
      <c r="N168" s="37"/>
      <c r="O168" s="37"/>
      <c r="P168" s="37"/>
      <c r="Q168" s="37"/>
      <c r="R168" s="37">
        <f>IFERROR(PPMT('PV - AO CRE'!$B$19,'PV - AO CRE'!R$107-$A168+1,'PV - AO CRE'!$B$18,'PV - AO CRE'!$S$55),0)</f>
        <v>-19551.940795236009</v>
      </c>
      <c r="S168" s="37">
        <f>IFERROR(PPMT('PV - AO CRE'!$B$19,'PV - AO CRE'!S$107-$A168+1,'PV - AO CRE'!$B$18,'PV - AO CRE'!$S$55),0)</f>
        <v>-20334.018427045448</v>
      </c>
      <c r="T168" s="37">
        <f>IFERROR(PPMT('PV - AO CRE'!$B$19,'PV - AO CRE'!T$107-$A168+1,'PV - AO CRE'!$B$18,'PV - AO CRE'!$S$55),0)</f>
        <v>-21147.379164127266</v>
      </c>
      <c r="U168" s="37">
        <f>IFERROR(PPMT('PV - AO CRE'!$B$19,'PV - AO CRE'!U$107-$A168+1,'PV - AO CRE'!$B$18,'PV - AO CRE'!$S$55),0)</f>
        <v>-21993.274330692358</v>
      </c>
      <c r="V168" s="37">
        <f>IFERROR(PPMT('PV - AO CRE'!$B$19,'PV - AO CRE'!V$107-$A168+1,'PV - AO CRE'!$B$18,'PV - AO CRE'!$S$55),0)</f>
        <v>-22873.00530392005</v>
      </c>
      <c r="W168" s="37">
        <f>IFERROR(PPMT('PV - AO CRE'!$B$19,'PV - AO CRE'!W$107-$A168+1,'PV - AO CRE'!$B$18,'PV - AO CRE'!$S$55),0)</f>
        <v>-23787.925516076852</v>
      </c>
      <c r="X168" s="37">
        <f>IFERROR(PPMT('PV - AO CRE'!$B$19,'PV - AO CRE'!X$107-$A168+1,'PV - AO CRE'!$B$18,'PV - AO CRE'!$S$55),0)</f>
        <v>-24739.442536719926</v>
      </c>
      <c r="Y168" s="37">
        <f>IFERROR(PPMT('PV - AO CRE'!$B$19,'PV - AO CRE'!Y$107-$A168+1,'PV - AO CRE'!$B$18,'PV - AO CRE'!$S$55),0)</f>
        <v>-25729.020238188721</v>
      </c>
      <c r="Z168" s="37">
        <f>IFERROR(PPMT('PV - AO CRE'!$B$19,'PV - AO CRE'!Z$107-$A168+1,'PV - AO CRE'!$B$18,'PV - AO CRE'!$S$55),0)</f>
        <v>-26758.181047716273</v>
      </c>
      <c r="AA168" s="37">
        <f>IFERROR(PPMT('PV - AO CRE'!$B$19,'PV - AO CRE'!AA$107-$A168+1,'PV - AO CRE'!$B$18,'PV - AO CRE'!$S$55),0)</f>
        <v>-27828.508289624922</v>
      </c>
      <c r="AB168" s="37">
        <f>IFERROR(PPMT('PV - AO CRE'!$B$19,'PV - AO CRE'!AB$107-$A168+1,'PV - AO CRE'!$B$18,'PV - AO CRE'!$S$55),0)</f>
        <v>-28941.648621209923</v>
      </c>
      <c r="AC168" s="37">
        <f>IFERROR(PPMT('PV - AO CRE'!$B$19,'PV - AO CRE'!AC$107-$A168+1,'PV - AO CRE'!$B$18,'PV - AO CRE'!$S$55),0)</f>
        <v>-30099.314566058318</v>
      </c>
      <c r="AD168" s="37">
        <f>IFERROR(PPMT('PV - AO CRE'!$B$19,'PV - AO CRE'!AD$107-$A168+1,'PV - AO CRE'!$B$18,'PV - AO CRE'!$S$55),0)</f>
        <v>-31303.287148700649</v>
      </c>
      <c r="AE168" s="37">
        <f>IFERROR(PPMT('PV - AO CRE'!$B$19,'PV - AO CRE'!AE$107-$A168+1,'PV - AO CRE'!$B$18,'PV - AO CRE'!$S$55),0)</f>
        <v>-32555.418634648679</v>
      </c>
    </row>
    <row r="169" spans="1:31" ht="15" hidden="1" outlineLevel="1">
      <c r="A169">
        <v>18</v>
      </c>
      <c r="B169" s="37"/>
      <c r="C169" s="37"/>
      <c r="D169" s="37"/>
      <c r="E169" s="37"/>
      <c r="F169" s="37"/>
      <c r="G169" s="37"/>
      <c r="H169" s="37"/>
      <c r="I169" s="37"/>
      <c r="J169" s="37"/>
      <c r="K169" s="37"/>
      <c r="L169" s="37"/>
      <c r="M169" s="37"/>
      <c r="N169" s="37"/>
      <c r="O169" s="37"/>
      <c r="P169" s="37"/>
      <c r="Q169" s="37"/>
      <c r="R169" s="37"/>
      <c r="S169" s="37">
        <f>IFERROR(PPMT('PV - AO CRE'!$B$19,'PV - AO CRE'!S$107-$A169+1,'PV - AO CRE'!$B$18,'PV - AO CRE'!$T$55),0)</f>
        <v>-19551.940795236009</v>
      </c>
      <c r="T169" s="37">
        <f>IFERROR(PPMT('PV - AO CRE'!$B$19,'PV - AO CRE'!T$107-$A169+1,'PV - AO CRE'!$B$18,'PV - AO CRE'!$T$55),0)</f>
        <v>-20334.018427045448</v>
      </c>
      <c r="U169" s="37">
        <f>IFERROR(PPMT('PV - AO CRE'!$B$19,'PV - AO CRE'!U$107-$A169+1,'PV - AO CRE'!$B$18,'PV - AO CRE'!$T$55),0)</f>
        <v>-21147.379164127266</v>
      </c>
      <c r="V169" s="37">
        <f>IFERROR(PPMT('PV - AO CRE'!$B$19,'PV - AO CRE'!V$107-$A169+1,'PV - AO CRE'!$B$18,'PV - AO CRE'!$T$55),0)</f>
        <v>-21993.274330692358</v>
      </c>
      <c r="W169" s="37">
        <f>IFERROR(PPMT('PV - AO CRE'!$B$19,'PV - AO CRE'!W$107-$A169+1,'PV - AO CRE'!$B$18,'PV - AO CRE'!$T$55),0)</f>
        <v>-22873.00530392005</v>
      </c>
      <c r="X169" s="37">
        <f>IFERROR(PPMT('PV - AO CRE'!$B$19,'PV - AO CRE'!X$107-$A169+1,'PV - AO CRE'!$B$18,'PV - AO CRE'!$T$55),0)</f>
        <v>-23787.925516076852</v>
      </c>
      <c r="Y169" s="37">
        <f>IFERROR(PPMT('PV - AO CRE'!$B$19,'PV - AO CRE'!Y$107-$A169+1,'PV - AO CRE'!$B$18,'PV - AO CRE'!$T$55),0)</f>
        <v>-24739.442536719926</v>
      </c>
      <c r="Z169" s="37">
        <f>IFERROR(PPMT('PV - AO CRE'!$B$19,'PV - AO CRE'!Z$107-$A169+1,'PV - AO CRE'!$B$18,'PV - AO CRE'!$T$55),0)</f>
        <v>-25729.020238188721</v>
      </c>
      <c r="AA169" s="37">
        <f>IFERROR(PPMT('PV - AO CRE'!$B$19,'PV - AO CRE'!AA$107-$A169+1,'PV - AO CRE'!$B$18,'PV - AO CRE'!$T$55),0)</f>
        <v>-26758.181047716273</v>
      </c>
      <c r="AB169" s="37">
        <f>IFERROR(PPMT('PV - AO CRE'!$B$19,'PV - AO CRE'!AB$107-$A169+1,'PV - AO CRE'!$B$18,'PV - AO CRE'!$T$55),0)</f>
        <v>-27828.508289624922</v>
      </c>
      <c r="AC169" s="37">
        <f>IFERROR(PPMT('PV - AO CRE'!$B$19,'PV - AO CRE'!AC$107-$A169+1,'PV - AO CRE'!$B$18,'PV - AO CRE'!$T$55),0)</f>
        <v>-28941.648621209923</v>
      </c>
      <c r="AD169" s="37">
        <f>IFERROR(PPMT('PV - AO CRE'!$B$19,'PV - AO CRE'!AD$107-$A169+1,'PV - AO CRE'!$B$18,'PV - AO CRE'!$T$55),0)</f>
        <v>-30099.314566058318</v>
      </c>
      <c r="AE169" s="37">
        <f>IFERROR(PPMT('PV - AO CRE'!$B$19,'PV - AO CRE'!AE$107-$A169+1,'PV - AO CRE'!$B$18,'PV - AO CRE'!$T$55),0)</f>
        <v>-31303.287148700649</v>
      </c>
    </row>
    <row r="170" spans="1:31" ht="15" hidden="1" outlineLevel="1">
      <c r="A170">
        <v>19</v>
      </c>
      <c r="B170" s="37"/>
      <c r="C170" s="37"/>
      <c r="D170" s="37"/>
      <c r="E170" s="37"/>
      <c r="F170" s="37"/>
      <c r="G170" s="37"/>
      <c r="H170" s="37"/>
      <c r="I170" s="37"/>
      <c r="J170" s="37"/>
      <c r="K170" s="37"/>
      <c r="L170" s="37"/>
      <c r="M170" s="37"/>
      <c r="N170" s="37"/>
      <c r="O170" s="37"/>
      <c r="P170" s="37"/>
      <c r="Q170" s="37"/>
      <c r="R170" s="37"/>
      <c r="S170" s="37"/>
      <c r="T170" s="37">
        <f>IFERROR(PPMT('PV - AO CRE'!$B$19,'PV - AO CRE'!T$107-$A170+1,'PV - AO CRE'!$B$18,'PV - AO CRE'!$U$55),0)</f>
        <v>-19551.940795236009</v>
      </c>
      <c r="U170" s="37">
        <f>IFERROR(PPMT('PV - AO CRE'!$B$19,'PV - AO CRE'!U$107-$A170+1,'PV - AO CRE'!$B$18,'PV - AO CRE'!$U$55),0)</f>
        <v>-20334.018427045448</v>
      </c>
      <c r="V170" s="37">
        <f>IFERROR(PPMT('PV - AO CRE'!$B$19,'PV - AO CRE'!V$107-$A170+1,'PV - AO CRE'!$B$18,'PV - AO CRE'!$U$55),0)</f>
        <v>-21147.379164127266</v>
      </c>
      <c r="W170" s="37">
        <f>IFERROR(PPMT('PV - AO CRE'!$B$19,'PV - AO CRE'!W$107-$A170+1,'PV - AO CRE'!$B$18,'PV - AO CRE'!$U$55),0)</f>
        <v>-21993.274330692358</v>
      </c>
      <c r="X170" s="37">
        <f>IFERROR(PPMT('PV - AO CRE'!$B$19,'PV - AO CRE'!X$107-$A170+1,'PV - AO CRE'!$B$18,'PV - AO CRE'!$U$55),0)</f>
        <v>-22873.00530392005</v>
      </c>
      <c r="Y170" s="37">
        <f>IFERROR(PPMT('PV - AO CRE'!$B$19,'PV - AO CRE'!Y$107-$A170+1,'PV - AO CRE'!$B$18,'PV - AO CRE'!$U$55),0)</f>
        <v>-23787.925516076852</v>
      </c>
      <c r="Z170" s="37">
        <f>IFERROR(PPMT('PV - AO CRE'!$B$19,'PV - AO CRE'!Z$107-$A170+1,'PV - AO CRE'!$B$18,'PV - AO CRE'!$U$55),0)</f>
        <v>-24739.442536719926</v>
      </c>
      <c r="AA170" s="37">
        <f>IFERROR(PPMT('PV - AO CRE'!$B$19,'PV - AO CRE'!AA$107-$A170+1,'PV - AO CRE'!$B$18,'PV - AO CRE'!$U$55),0)</f>
        <v>-25729.020238188721</v>
      </c>
      <c r="AB170" s="37">
        <f>IFERROR(PPMT('PV - AO CRE'!$B$19,'PV - AO CRE'!AB$107-$A170+1,'PV - AO CRE'!$B$18,'PV - AO CRE'!$U$55),0)</f>
        <v>-26758.181047716273</v>
      </c>
      <c r="AC170" s="37">
        <f>IFERROR(PPMT('PV - AO CRE'!$B$19,'PV - AO CRE'!AC$107-$A170+1,'PV - AO CRE'!$B$18,'PV - AO CRE'!$U$55),0)</f>
        <v>-27828.508289624922</v>
      </c>
      <c r="AD170" s="37">
        <f>IFERROR(PPMT('PV - AO CRE'!$B$19,'PV - AO CRE'!AD$107-$A170+1,'PV - AO CRE'!$B$18,'PV - AO CRE'!$U$55),0)</f>
        <v>-28941.648621209923</v>
      </c>
      <c r="AE170" s="37">
        <f>IFERROR(PPMT('PV - AO CRE'!$B$19,'PV - AO CRE'!AE$107-$A170+1,'PV - AO CRE'!$B$18,'PV - AO CRE'!$U$55),0)</f>
        <v>-30099.314566058318</v>
      </c>
    </row>
    <row r="171" spans="1:31" ht="15" hidden="1" outlineLevel="1">
      <c r="A171">
        <v>20</v>
      </c>
      <c r="B171" s="37"/>
      <c r="C171" s="37"/>
      <c r="D171" s="37"/>
      <c r="E171" s="37"/>
      <c r="F171" s="37"/>
      <c r="G171" s="37"/>
      <c r="H171" s="37"/>
      <c r="I171" s="37"/>
      <c r="J171" s="37"/>
      <c r="K171" s="37"/>
      <c r="L171" s="37"/>
      <c r="M171" s="37"/>
      <c r="N171" s="37"/>
      <c r="O171" s="37"/>
      <c r="P171" s="37"/>
      <c r="Q171" s="37"/>
      <c r="R171" s="37"/>
      <c r="S171" s="37"/>
      <c r="T171" s="37"/>
      <c r="U171" s="37">
        <f>IFERROR(PPMT('PV - AO CRE'!$B$19,'PV - AO CRE'!U$107-$A171+1,'PV - AO CRE'!$B$18,'PV - AO CRE'!$V$55),0)</f>
        <v>-19551.940795236009</v>
      </c>
      <c r="V171" s="37">
        <f>IFERROR(PPMT('PV - AO CRE'!$B$19,'PV - AO CRE'!V$107-$A171+1,'PV - AO CRE'!$B$18,'PV - AO CRE'!$V$55),0)</f>
        <v>-20334.018427045448</v>
      </c>
      <c r="W171" s="37">
        <f>IFERROR(PPMT('PV - AO CRE'!$B$19,'PV - AO CRE'!W$107-$A171+1,'PV - AO CRE'!$B$18,'PV - AO CRE'!$V$55),0)</f>
        <v>-21147.379164127266</v>
      </c>
      <c r="X171" s="37">
        <f>IFERROR(PPMT('PV - AO CRE'!$B$19,'PV - AO CRE'!X$107-$A171+1,'PV - AO CRE'!$B$18,'PV - AO CRE'!$V$55),0)</f>
        <v>-21993.274330692358</v>
      </c>
      <c r="Y171" s="37">
        <f>IFERROR(PPMT('PV - AO CRE'!$B$19,'PV - AO CRE'!Y$107-$A171+1,'PV - AO CRE'!$B$18,'PV - AO CRE'!$V$55),0)</f>
        <v>-22873.00530392005</v>
      </c>
      <c r="Z171" s="37">
        <f>IFERROR(PPMT('PV - AO CRE'!$B$19,'PV - AO CRE'!Z$107-$A171+1,'PV - AO CRE'!$B$18,'PV - AO CRE'!$V$55),0)</f>
        <v>-23787.925516076852</v>
      </c>
      <c r="AA171" s="37">
        <f>IFERROR(PPMT('PV - AO CRE'!$B$19,'PV - AO CRE'!AA$107-$A171+1,'PV - AO CRE'!$B$18,'PV - AO CRE'!$V$55),0)</f>
        <v>-24739.442536719926</v>
      </c>
      <c r="AB171" s="37">
        <f>IFERROR(PPMT('PV - AO CRE'!$B$19,'PV - AO CRE'!AB$107-$A171+1,'PV - AO CRE'!$B$18,'PV - AO CRE'!$V$55),0)</f>
        <v>-25729.020238188721</v>
      </c>
      <c r="AC171" s="37">
        <f>IFERROR(PPMT('PV - AO CRE'!$B$19,'PV - AO CRE'!AC$107-$A171+1,'PV - AO CRE'!$B$18,'PV - AO CRE'!$V$55),0)</f>
        <v>-26758.181047716273</v>
      </c>
      <c r="AD171" s="37">
        <f>IFERROR(PPMT('PV - AO CRE'!$B$19,'PV - AO CRE'!AD$107-$A171+1,'PV - AO CRE'!$B$18,'PV - AO CRE'!$V$55),0)</f>
        <v>-27828.508289624922</v>
      </c>
      <c r="AE171" s="37">
        <f>IFERROR(PPMT('PV - AO CRE'!$B$19,'PV - AO CRE'!AE$107-$A171+1,'PV - AO CRE'!$B$18,'PV - AO CRE'!$V$55),0)</f>
        <v>-28941.648621209923</v>
      </c>
    </row>
    <row r="172" spans="1:31" ht="15" hidden="1" outlineLevel="1">
      <c r="A172">
        <v>21</v>
      </c>
      <c r="B172" s="37"/>
      <c r="C172" s="37"/>
      <c r="D172" s="37"/>
      <c r="E172" s="37"/>
      <c r="F172" s="37"/>
      <c r="G172" s="37"/>
      <c r="H172" s="37"/>
      <c r="I172" s="37"/>
      <c r="J172" s="37"/>
      <c r="K172" s="37"/>
      <c r="L172" s="37"/>
      <c r="M172" s="37"/>
      <c r="N172" s="37"/>
      <c r="O172" s="37"/>
      <c r="P172" s="37"/>
      <c r="Q172" s="37"/>
      <c r="R172" s="37"/>
      <c r="S172" s="37"/>
      <c r="T172" s="37"/>
      <c r="U172" s="37"/>
      <c r="V172" s="37">
        <f>IFERROR(PPMT('PV - AO CRE'!$B$19,'PV - AO CRE'!V$107-$A172+1,'PV - AO CRE'!$B$18,'PV - AO CRE'!$W$55),0)</f>
        <v>0</v>
      </c>
      <c r="W172" s="37">
        <f>IFERROR(PPMT('PV - AO CRE'!$B$19,'PV - AO CRE'!W$107-$A172+1,'PV - AO CRE'!$B$18,'PV - AO CRE'!$W$55),0)</f>
        <v>0</v>
      </c>
      <c r="X172" s="37">
        <f>IFERROR(PPMT('PV - AO CRE'!$B$19,'PV - AO CRE'!X$107-$A172+1,'PV - AO CRE'!$B$18,'PV - AO CRE'!$W$55),0)</f>
        <v>0</v>
      </c>
      <c r="Y172" s="37">
        <f>IFERROR(PPMT('PV - AO CRE'!$B$19,'PV - AO CRE'!Y$107-$A172+1,'PV - AO CRE'!$B$18,'PV - AO CRE'!$W$55),0)</f>
        <v>0</v>
      </c>
      <c r="Z172" s="37">
        <f>IFERROR(PPMT('PV - AO CRE'!$B$19,'PV - AO CRE'!Z$107-$A172+1,'PV - AO CRE'!$B$18,'PV - AO CRE'!$W$55),0)</f>
        <v>0</v>
      </c>
      <c r="AA172" s="37">
        <f>IFERROR(PPMT('PV - AO CRE'!$B$19,'PV - AO CRE'!AA$107-$A172+1,'PV - AO CRE'!$B$18,'PV - AO CRE'!$W$55),0)</f>
        <v>0</v>
      </c>
      <c r="AB172" s="37">
        <f>IFERROR(PPMT('PV - AO CRE'!$B$19,'PV - AO CRE'!AB$107-$A172+1,'PV - AO CRE'!$B$18,'PV - AO CRE'!$W$55),0)</f>
        <v>0</v>
      </c>
      <c r="AC172" s="37">
        <f>IFERROR(PPMT('PV - AO CRE'!$B$19,'PV - AO CRE'!AC$107-$A172+1,'PV - AO CRE'!$B$18,'PV - AO CRE'!$W$55),0)</f>
        <v>0</v>
      </c>
      <c r="AD172" s="37">
        <f>IFERROR(PPMT('PV - AO CRE'!$B$19,'PV - AO CRE'!AD$107-$A172+1,'PV - AO CRE'!$B$18,'PV - AO CRE'!$W$55),0)</f>
        <v>0</v>
      </c>
      <c r="AE172" s="37">
        <f>IFERROR(PPMT('PV - AO CRE'!$B$19,'PV - AO CRE'!AE$107-$A172+1,'PV - AO CRE'!$B$18,'PV - AO CRE'!$W$55),0)</f>
        <v>0</v>
      </c>
    </row>
    <row r="173" spans="1:31" ht="15" hidden="1" outlineLevel="1">
      <c r="A173">
        <v>22</v>
      </c>
      <c r="B173" s="37"/>
      <c r="C173" s="37"/>
      <c r="D173" s="37"/>
      <c r="E173" s="37"/>
      <c r="F173" s="37"/>
      <c r="G173" s="37"/>
      <c r="H173" s="37"/>
      <c r="I173" s="37"/>
      <c r="J173" s="37"/>
      <c r="K173" s="37"/>
      <c r="L173" s="37"/>
      <c r="M173" s="37"/>
      <c r="N173" s="37"/>
      <c r="O173" s="37"/>
      <c r="P173" s="37"/>
      <c r="Q173" s="37"/>
      <c r="R173" s="37"/>
      <c r="S173" s="37"/>
      <c r="T173" s="37"/>
      <c r="U173" s="37"/>
      <c r="V173" s="37"/>
      <c r="W173" s="37">
        <f>IFERROR(PPMT('PV - AO CRE'!$B$19,'PV - AO CRE'!W$107-$A173+1,'PV - AO CRE'!$B$18,'PV - AO CRE'!$X$55),0)</f>
        <v>0</v>
      </c>
      <c r="X173" s="37">
        <f>IFERROR(PPMT('PV - AO CRE'!$B$19,'PV - AO CRE'!X$107-$A173+1,'PV - AO CRE'!$B$18,'PV - AO CRE'!$X$55),0)</f>
        <v>0</v>
      </c>
      <c r="Y173" s="37">
        <f>IFERROR(PPMT('PV - AO CRE'!$B$19,'PV - AO CRE'!Y$107-$A173+1,'PV - AO CRE'!$B$18,'PV - AO CRE'!$X$55),0)</f>
        <v>0</v>
      </c>
      <c r="Z173" s="37">
        <f>IFERROR(PPMT('PV - AO CRE'!$B$19,'PV - AO CRE'!Z$107-$A173+1,'PV - AO CRE'!$B$18,'PV - AO CRE'!$X$55),0)</f>
        <v>0</v>
      </c>
      <c r="AA173" s="37">
        <f>IFERROR(PPMT('PV - AO CRE'!$B$19,'PV - AO CRE'!AA$107-$A173+1,'PV - AO CRE'!$B$18,'PV - AO CRE'!$X$55),0)</f>
        <v>0</v>
      </c>
      <c r="AB173" s="37">
        <f>IFERROR(PPMT('PV - AO CRE'!$B$19,'PV - AO CRE'!AB$107-$A173+1,'PV - AO CRE'!$B$18,'PV - AO CRE'!$X$55),0)</f>
        <v>0</v>
      </c>
      <c r="AC173" s="37">
        <f>IFERROR(PPMT('PV - AO CRE'!$B$19,'PV - AO CRE'!AC$107-$A173+1,'PV - AO CRE'!$B$18,'PV - AO CRE'!$X$55),0)</f>
        <v>0</v>
      </c>
      <c r="AD173" s="37">
        <f>IFERROR(PPMT('PV - AO CRE'!$B$19,'PV - AO CRE'!AD$107-$A173+1,'PV - AO CRE'!$B$18,'PV - AO CRE'!$X$55),0)</f>
        <v>0</v>
      </c>
      <c r="AE173" s="37">
        <f>IFERROR(PPMT('PV - AO CRE'!$B$19,'PV - AO CRE'!AE$107-$A173+1,'PV - AO CRE'!$B$18,'PV - AO CRE'!$X$55),0)</f>
        <v>0</v>
      </c>
    </row>
    <row r="174" spans="1:31" ht="15" hidden="1" outlineLevel="1">
      <c r="A174">
        <v>23</v>
      </c>
      <c r="B174" s="37"/>
      <c r="C174" s="37"/>
      <c r="D174" s="37"/>
      <c r="E174" s="37"/>
      <c r="F174" s="37"/>
      <c r="G174" s="37"/>
      <c r="H174" s="37"/>
      <c r="I174" s="37"/>
      <c r="J174" s="37"/>
      <c r="K174" s="37"/>
      <c r="L174" s="37"/>
      <c r="M174" s="37"/>
      <c r="N174" s="37"/>
      <c r="O174" s="37"/>
      <c r="P174" s="37"/>
      <c r="Q174" s="37"/>
      <c r="R174" s="37"/>
      <c r="S174" s="37"/>
      <c r="T174" s="37"/>
      <c r="U174" s="37"/>
      <c r="V174" s="37"/>
      <c r="W174" s="37"/>
      <c r="X174" s="37">
        <f>IFERROR(PPMT('PV - AO CRE'!$B$19,'PV - AO CRE'!X$107-$A174+1,'PV - AO CRE'!$B$18,'PV - AO CRE'!$Y$55),0)</f>
        <v>0</v>
      </c>
      <c r="Y174" s="37">
        <f>IFERROR(PPMT('PV - AO CRE'!$B$19,'PV - AO CRE'!Y$107-$A174+1,'PV - AO CRE'!$B$18,'PV - AO CRE'!$Y$55),0)</f>
        <v>0</v>
      </c>
      <c r="Z174" s="37">
        <f>IFERROR(PPMT('PV - AO CRE'!$B$19,'PV - AO CRE'!Z$107-$A174+1,'PV - AO CRE'!$B$18,'PV - AO CRE'!$Y$55),0)</f>
        <v>0</v>
      </c>
      <c r="AA174" s="37">
        <f>IFERROR(PPMT('PV - AO CRE'!$B$19,'PV - AO CRE'!AA$107-$A174+1,'PV - AO CRE'!$B$18,'PV - AO CRE'!$Y$55),0)</f>
        <v>0</v>
      </c>
      <c r="AB174" s="37">
        <f>IFERROR(PPMT('PV - AO CRE'!$B$19,'PV - AO CRE'!AB$107-$A174+1,'PV - AO CRE'!$B$18,'PV - AO CRE'!$Y$55),0)</f>
        <v>0</v>
      </c>
      <c r="AC174" s="37">
        <f>IFERROR(PPMT('PV - AO CRE'!$B$19,'PV - AO CRE'!AC$107-$A174+1,'PV - AO CRE'!$B$18,'PV - AO CRE'!$Y$55),0)</f>
        <v>0</v>
      </c>
      <c r="AD174" s="37">
        <f>IFERROR(PPMT('PV - AO CRE'!$B$19,'PV - AO CRE'!AD$107-$A174+1,'PV - AO CRE'!$B$18,'PV - AO CRE'!$Y$55),0)</f>
        <v>0</v>
      </c>
      <c r="AE174" s="37">
        <f>IFERROR(PPMT('PV - AO CRE'!$B$19,'PV - AO CRE'!AE$107-$A174+1,'PV - AO CRE'!$B$18,'PV - AO CRE'!$Y$55),0)</f>
        <v>0</v>
      </c>
    </row>
    <row r="175" spans="1:31" ht="15" hidden="1" outlineLevel="1">
      <c r="A175">
        <v>24</v>
      </c>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f>IFERROR(PPMT('PV - AO CRE'!$B$19,'PV - AO CRE'!Y$107-$A175+1,'PV - AO CRE'!$B$18,'PV - AO CRE'!$Z$55),0)</f>
        <v>0</v>
      </c>
      <c r="Z175" s="37">
        <f>IFERROR(PPMT('PV - AO CRE'!$B$19,'PV - AO CRE'!Z$107-$A175+1,'PV - AO CRE'!$B$18,'PV - AO CRE'!$Z$55),0)</f>
        <v>0</v>
      </c>
      <c r="AA175" s="37">
        <f>IFERROR(PPMT('PV - AO CRE'!$B$19,'PV - AO CRE'!AA$107-$A175+1,'PV - AO CRE'!$B$18,'PV - AO CRE'!$Z$55),0)</f>
        <v>0</v>
      </c>
      <c r="AB175" s="37">
        <f>IFERROR(PPMT('PV - AO CRE'!$B$19,'PV - AO CRE'!AB$107-$A175+1,'PV - AO CRE'!$B$18,'PV - AO CRE'!$Z$55),0)</f>
        <v>0</v>
      </c>
      <c r="AC175" s="37">
        <f>IFERROR(PPMT('PV - AO CRE'!$B$19,'PV - AO CRE'!AC$107-$A175+1,'PV - AO CRE'!$B$18,'PV - AO CRE'!$Z$55),0)</f>
        <v>0</v>
      </c>
      <c r="AD175" s="37">
        <f>IFERROR(PPMT('PV - AO CRE'!$B$19,'PV - AO CRE'!AD$107-$A175+1,'PV - AO CRE'!$B$18,'PV - AO CRE'!$Z$55),0)</f>
        <v>0</v>
      </c>
      <c r="AE175" s="37">
        <f>IFERROR(PPMT('PV - AO CRE'!$B$19,'PV - AO CRE'!AE$107-$A175+1,'PV - AO CRE'!$B$18,'PV - AO CRE'!$Z$55),0)</f>
        <v>0</v>
      </c>
    </row>
    <row r="176" spans="1:31" ht="15" hidden="1" outlineLevel="1">
      <c r="A176">
        <v>25</v>
      </c>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f>IFERROR(PPMT('PV - AO CRE'!$B$19,'PV - AO CRE'!Z$107-$A176+1,'PV - AO CRE'!$B$18,'PV - AO CRE'!$AA$55),0)</f>
        <v>0</v>
      </c>
      <c r="AA176" s="37">
        <f>IFERROR(PPMT('PV - AO CRE'!$B$19,'PV - AO CRE'!AA$107-$A176+1,'PV - AO CRE'!$B$18,'PV - AO CRE'!$AA$55),0)</f>
        <v>0</v>
      </c>
      <c r="AB176" s="37">
        <f>IFERROR(PPMT('PV - AO CRE'!$B$19,'PV - AO CRE'!AB$107-$A176+1,'PV - AO CRE'!$B$18,'PV - AO CRE'!$AA$55),0)</f>
        <v>0</v>
      </c>
      <c r="AC176" s="37">
        <f>IFERROR(PPMT('PV - AO CRE'!$B$19,'PV - AO CRE'!AC$107-$A176+1,'PV - AO CRE'!$B$18,'PV - AO CRE'!$AA$55),0)</f>
        <v>0</v>
      </c>
      <c r="AD176" s="37">
        <f>IFERROR(PPMT('PV - AO CRE'!$B$19,'PV - AO CRE'!AD$107-$A176+1,'PV - AO CRE'!$B$18,'PV - AO CRE'!$AA$55),0)</f>
        <v>0</v>
      </c>
      <c r="AE176" s="37">
        <f>IFERROR(PPMT('PV - AO CRE'!$B$19,'PV - AO CRE'!AE$107-$A176+1,'PV - AO CRE'!$B$18,'PV - AO CRE'!$AA$55),0)</f>
        <v>0</v>
      </c>
    </row>
    <row r="177" spans="1:31" ht="15" hidden="1" outlineLevel="1">
      <c r="A177">
        <v>26</v>
      </c>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f>IFERROR(PPMT('PV - AO CRE'!$B$19,'PV - AO CRE'!AA$107-$A177+1,'PV - AO CRE'!$B$18,'PV - AO CRE'!$AB$55),0)</f>
        <v>0</v>
      </c>
      <c r="AB177" s="37">
        <f>IFERROR(PPMT('PV - AO CRE'!$B$19,'PV - AO CRE'!AB$107-$A177+1,'PV - AO CRE'!$B$18,'PV - AO CRE'!$AB$55),0)</f>
        <v>0</v>
      </c>
      <c r="AC177" s="37">
        <f>IFERROR(PPMT('PV - AO CRE'!$B$19,'PV - AO CRE'!AC$107-$A177+1,'PV - AO CRE'!$B$18,'PV - AO CRE'!$AB$55),0)</f>
        <v>0</v>
      </c>
      <c r="AD177" s="37">
        <f>IFERROR(PPMT('PV - AO CRE'!$B$19,'PV - AO CRE'!AD$107-$A177+1,'PV - AO CRE'!$B$18,'PV - AO CRE'!$AB$55),0)</f>
        <v>0</v>
      </c>
      <c r="AE177" s="37">
        <f>IFERROR(PPMT('PV - AO CRE'!$B$19,'PV - AO CRE'!AE$107-$A177+1,'PV - AO CRE'!$B$18,'PV - AO CRE'!$AB$55),0)</f>
        <v>0</v>
      </c>
    </row>
    <row r="178" spans="1:31" ht="15" hidden="1" outlineLevel="1">
      <c r="A178">
        <v>27</v>
      </c>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f>IFERROR(PPMT('PV - AO CRE'!$B$19,'PV - AO CRE'!AB$107-$A178+1,'PV - AO CRE'!$B$18,'PV - AO CRE'!$AC$55),0)</f>
        <v>0</v>
      </c>
      <c r="AC178" s="37">
        <f>IFERROR(PPMT('PV - AO CRE'!$B$19,'PV - AO CRE'!AC$107-$A178+1,'PV - AO CRE'!$B$18,'PV - AO CRE'!$AC$55),0)</f>
        <v>0</v>
      </c>
      <c r="AD178" s="37">
        <f>IFERROR(PPMT('PV - AO CRE'!$B$19,'PV - AO CRE'!AD$107-$A178+1,'PV - AO CRE'!$B$18,'PV - AO CRE'!$AC$55),0)</f>
        <v>0</v>
      </c>
      <c r="AE178" s="37">
        <f>IFERROR(PPMT('PV - AO CRE'!$B$19,'PV - AO CRE'!AE$107-$A178+1,'PV - AO CRE'!$B$18,'PV - AO CRE'!$AC$55),0)</f>
        <v>0</v>
      </c>
    </row>
    <row r="179" spans="1:31" ht="15" hidden="1" outlineLevel="1">
      <c r="A179">
        <v>28</v>
      </c>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f>IFERROR(PPMT('PV - AO CRE'!$B$19,'PV - AO CRE'!AC$107-$A179+1,'PV - AO CRE'!$B$18,'PV - AO CRE'!$AD$55),0)</f>
        <v>0</v>
      </c>
      <c r="AD179" s="37">
        <f>IFERROR(PPMT('PV - AO CRE'!$B$19,'PV - AO CRE'!AD$107-$A179+1,'PV - AO CRE'!$B$18,'PV - AO CRE'!$AD$55),0)</f>
        <v>0</v>
      </c>
      <c r="AE179" s="37">
        <f>IFERROR(PPMT('PV - AO CRE'!$B$19,'PV - AO CRE'!AE$107-$A179+1,'PV - AO CRE'!$B$18,'PV - AO CRE'!$AD$55),0)</f>
        <v>0</v>
      </c>
    </row>
    <row r="180" spans="1:31" ht="15" hidden="1" outlineLevel="1">
      <c r="A180">
        <v>29</v>
      </c>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f>IFERROR(PPMT('PV - AO CRE'!$B$19,'PV - AO CRE'!AD$107-$A180+1,'PV - AO CRE'!$B$18,'PV - AO CRE'!$AE$55),0)</f>
        <v>0</v>
      </c>
      <c r="AE180" s="37">
        <f>IFERROR(PPMT('PV - AO CRE'!$B$19,'PV - AO CRE'!AE$107-$A180+1,'PV - AO CRE'!$B$18,'PV - AO CRE'!$AE$55),0)</f>
        <v>0</v>
      </c>
    </row>
    <row r="181" spans="1:31" ht="15" hidden="1" outlineLevel="1">
      <c r="A181">
        <v>30</v>
      </c>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f>IFERROR(PPMT('PV - AO CRE'!$B$19,'PV - AO CRE'!AE$107-$A181+1,'PV - AO CRE'!$B$18,'PV - AO CRE'!$AF$55),0)</f>
        <v>0</v>
      </c>
    </row>
    <row r="182" spans="1:31" hidden="1" outlineLevel="1">
      <c r="A182" s="3" t="s">
        <v>0</v>
      </c>
      <c r="B182" s="44">
        <f>SUM(B152:B181)</f>
        <v>-19551.940795236009</v>
      </c>
      <c r="C182" s="44">
        <f t="shared" ref="C182:AE182" si="52">SUM(C152:C181)</f>
        <v>-39885.959222281454</v>
      </c>
      <c r="D182" s="44">
        <f t="shared" si="52"/>
        <v>-61033.338386408723</v>
      </c>
      <c r="E182" s="44">
        <f t="shared" si="52"/>
        <v>-83026.612717101074</v>
      </c>
      <c r="F182" s="44">
        <f t="shared" si="52"/>
        <v>-105899.61802102113</v>
      </c>
      <c r="G182" s="44">
        <f t="shared" si="52"/>
        <v>-129687.54353709798</v>
      </c>
      <c r="H182" s="44">
        <f t="shared" si="52"/>
        <v>-154426.98607381791</v>
      </c>
      <c r="I182" s="44">
        <f t="shared" si="52"/>
        <v>-180156.00631200665</v>
      </c>
      <c r="J182" s="44">
        <f t="shared" si="52"/>
        <v>-206914.18735972288</v>
      </c>
      <c r="K182" s="44">
        <f t="shared" si="52"/>
        <v>-234742.69564934782</v>
      </c>
      <c r="L182" s="44">
        <f t="shared" si="52"/>
        <v>-263684.34427055775</v>
      </c>
      <c r="M182" s="44">
        <f t="shared" si="52"/>
        <v>-293783.65883661609</v>
      </c>
      <c r="N182" s="44">
        <f t="shared" si="52"/>
        <v>-325086.94598531676</v>
      </c>
      <c r="O182" s="44">
        <f t="shared" si="52"/>
        <v>-357642.36461996543</v>
      </c>
      <c r="P182" s="44">
        <f t="shared" si="52"/>
        <v>-391500.00000000006</v>
      </c>
      <c r="Q182" s="44">
        <f t="shared" si="52"/>
        <v>-391500.00000000006</v>
      </c>
      <c r="R182" s="44">
        <f t="shared" si="52"/>
        <v>-391500.00000000006</v>
      </c>
      <c r="S182" s="44">
        <f t="shared" si="52"/>
        <v>-391500.00000000006</v>
      </c>
      <c r="T182" s="44">
        <f t="shared" si="52"/>
        <v>-391500.00000000006</v>
      </c>
      <c r="U182" s="44">
        <f t="shared" si="52"/>
        <v>-391500.00000000006</v>
      </c>
      <c r="V182" s="44">
        <f t="shared" si="52"/>
        <v>-371948.05920476402</v>
      </c>
      <c r="W182" s="44">
        <f t="shared" si="52"/>
        <v>-351614.04077771859</v>
      </c>
      <c r="X182" s="44">
        <f t="shared" si="52"/>
        <v>-330466.66161359131</v>
      </c>
      <c r="Y182" s="44">
        <f t="shared" si="52"/>
        <v>-308473.38728289894</v>
      </c>
      <c r="Z182" s="44">
        <f t="shared" si="52"/>
        <v>-285600.38197897887</v>
      </c>
      <c r="AA182" s="44">
        <f t="shared" si="52"/>
        <v>-261812.45646290205</v>
      </c>
      <c r="AB182" s="44">
        <f t="shared" si="52"/>
        <v>-237073.01392618212</v>
      </c>
      <c r="AC182" s="44">
        <f t="shared" si="52"/>
        <v>-211343.99368799341</v>
      </c>
      <c r="AD182" s="44">
        <f t="shared" si="52"/>
        <v>-184585.81264027714</v>
      </c>
      <c r="AE182" s="44">
        <f t="shared" si="52"/>
        <v>-156757.30435065221</v>
      </c>
    </row>
    <row r="183" spans="1:31" hidden="1" outlineLevel="1"/>
    <row r="184" spans="1:31" hidden="1" outlineLevel="1"/>
    <row r="185" spans="1:31" ht="15" hidden="1" outlineLevel="1">
      <c r="A185" s="2" t="s">
        <v>59</v>
      </c>
      <c r="B185">
        <f>B151</f>
        <v>1</v>
      </c>
      <c r="C185">
        <f>C151</f>
        <v>2</v>
      </c>
      <c r="D185">
        <f t="shared" ref="D185:AE185" si="53">D151</f>
        <v>3</v>
      </c>
      <c r="E185">
        <f t="shared" si="53"/>
        <v>4</v>
      </c>
      <c r="F185">
        <f t="shared" si="53"/>
        <v>5</v>
      </c>
      <c r="G185">
        <f t="shared" si="53"/>
        <v>6</v>
      </c>
      <c r="H185">
        <f t="shared" si="53"/>
        <v>7</v>
      </c>
      <c r="I185">
        <f t="shared" si="53"/>
        <v>8</v>
      </c>
      <c r="J185">
        <f t="shared" si="53"/>
        <v>9</v>
      </c>
      <c r="K185">
        <f t="shared" si="53"/>
        <v>10</v>
      </c>
      <c r="L185">
        <f t="shared" si="53"/>
        <v>11</v>
      </c>
      <c r="M185">
        <f t="shared" si="53"/>
        <v>12</v>
      </c>
      <c r="N185">
        <f t="shared" si="53"/>
        <v>13</v>
      </c>
      <c r="O185">
        <f t="shared" si="53"/>
        <v>14</v>
      </c>
      <c r="P185">
        <f t="shared" si="53"/>
        <v>15</v>
      </c>
      <c r="Q185">
        <f t="shared" si="53"/>
        <v>16</v>
      </c>
      <c r="R185">
        <f t="shared" si="53"/>
        <v>17</v>
      </c>
      <c r="S185">
        <f t="shared" si="53"/>
        <v>18</v>
      </c>
      <c r="T185">
        <f t="shared" si="53"/>
        <v>19</v>
      </c>
      <c r="U185">
        <f t="shared" si="53"/>
        <v>20</v>
      </c>
      <c r="V185">
        <f t="shared" si="53"/>
        <v>21</v>
      </c>
      <c r="W185">
        <f t="shared" si="53"/>
        <v>22</v>
      </c>
      <c r="X185">
        <f t="shared" si="53"/>
        <v>23</v>
      </c>
      <c r="Y185">
        <f t="shared" si="53"/>
        <v>24</v>
      </c>
      <c r="Z185">
        <f t="shared" si="53"/>
        <v>25</v>
      </c>
      <c r="AA185">
        <f t="shared" si="53"/>
        <v>26</v>
      </c>
      <c r="AB185">
        <f t="shared" si="53"/>
        <v>27</v>
      </c>
      <c r="AC185">
        <f t="shared" si="53"/>
        <v>28</v>
      </c>
      <c r="AD185">
        <f t="shared" si="53"/>
        <v>29</v>
      </c>
      <c r="AE185">
        <f t="shared" si="53"/>
        <v>30</v>
      </c>
    </row>
    <row r="186" spans="1:31" ht="15" hidden="1" outlineLevel="1">
      <c r="A186">
        <v>1</v>
      </c>
      <c r="B186" s="37">
        <f>IFERROR(IPMT('PV - AO CRE'!$B$19,'PV - AO CRE'!B$107,'PV - AO CRE'!$B$18,'PV - AO CRE'!#REF!),0)</f>
        <v>0</v>
      </c>
      <c r="C186" s="37">
        <f>IFERROR(IPMT('PV - AO CRE'!$B$19,'PV - AO CRE'!C$107,'PV - AO CRE'!$B$18,'PV - AO CRE'!#REF!),0)</f>
        <v>0</v>
      </c>
      <c r="D186" s="37">
        <f>IFERROR(IPMT('PV - AO CRE'!$B$19,'PV - AO CRE'!D$107,'PV - AO CRE'!$B$18,'PV - AO CRE'!#REF!),0)</f>
        <v>0</v>
      </c>
      <c r="E186" s="37">
        <f>IFERROR(IPMT('PV - AO CRE'!$B$19,'PV - AO CRE'!E$107,'PV - AO CRE'!$B$18,'PV - AO CRE'!#REF!),0)</f>
        <v>0</v>
      </c>
      <c r="F186" s="37">
        <f>IFERROR(IPMT('PV - AO CRE'!$B$19,'PV - AO CRE'!F$107,'PV - AO CRE'!$B$18,'PV - AO CRE'!#REF!),0)</f>
        <v>0</v>
      </c>
      <c r="G186" s="37">
        <f>IFERROR(IPMT('PV - AO CRE'!$B$19,'PV - AO CRE'!G$107,'PV - AO CRE'!$B$18,'PV - AO CRE'!#REF!),0)</f>
        <v>0</v>
      </c>
      <c r="H186" s="37">
        <f>IFERROR(IPMT('PV - AO CRE'!$B$19,'PV - AO CRE'!H$107,'PV - AO CRE'!$B$18,'PV - AO CRE'!#REF!),0)</f>
        <v>0</v>
      </c>
      <c r="I186" s="37">
        <f>IFERROR(IPMT('PV - AO CRE'!$B$19,'PV - AO CRE'!I$107,'PV - AO CRE'!$B$18,'PV - AO CRE'!#REF!),0)</f>
        <v>0</v>
      </c>
      <c r="J186" s="37">
        <f>IFERROR(IPMT('PV - AO CRE'!$B$19,'PV - AO CRE'!J$107,'PV - AO CRE'!$B$18,'PV - AO CRE'!#REF!),0)</f>
        <v>0</v>
      </c>
      <c r="K186" s="37">
        <f>IFERROR(IPMT('PV - AO CRE'!$B$19,'PV - AO CRE'!K$107,'PV - AO CRE'!$B$18,'PV - AO CRE'!#REF!),0)</f>
        <v>0</v>
      </c>
      <c r="L186" s="37">
        <f>IFERROR(IPMT('PV - AO CRE'!$B$19,'PV - AO CRE'!L$107,'PV - AO CRE'!$B$18,'PV - AO CRE'!#REF!),0)</f>
        <v>0</v>
      </c>
      <c r="M186" s="37">
        <f>IFERROR(IPMT('PV - AO CRE'!$B$19,'PV - AO CRE'!M$107,'PV - AO CRE'!$B$18,'PV - AO CRE'!#REF!),0)</f>
        <v>0</v>
      </c>
      <c r="N186" s="37">
        <f>IFERROR(IPMT('PV - AO CRE'!$B$19,'PV - AO CRE'!N$107,'PV - AO CRE'!$B$18,'PV - AO CRE'!#REF!),0)</f>
        <v>0</v>
      </c>
      <c r="O186" s="37">
        <f>IFERROR(IPMT('PV - AO CRE'!$B$19,'PV - AO CRE'!O$107,'PV - AO CRE'!$B$18,'PV - AO CRE'!#REF!),0)</f>
        <v>0</v>
      </c>
      <c r="P186" s="37">
        <f>IFERROR(IPMT('PV - AO CRE'!$B$19,'PV - AO CRE'!P$107,'PV - AO CRE'!$B$18,'PV - AO CRE'!#REF!),0)</f>
        <v>0</v>
      </c>
      <c r="Q186" s="37">
        <f>IFERROR(IPMT('PV - AO CRE'!$B$19,'PV - AO CRE'!Q$107,'PV - AO CRE'!$B$18,'PV - AO CRE'!#REF!),0)</f>
        <v>0</v>
      </c>
      <c r="R186" s="37">
        <f>IFERROR(IPMT('PV - AO CRE'!$B$19,'PV - AO CRE'!R$107,'PV - AO CRE'!$B$18,'PV - AO CRE'!#REF!),0)</f>
        <v>0</v>
      </c>
      <c r="S186" s="37">
        <f>IFERROR(IPMT('PV - AO CRE'!$B$19,'PV - AO CRE'!S$107,'PV - AO CRE'!$B$18,'PV - AO CRE'!#REF!),0)</f>
        <v>0</v>
      </c>
      <c r="T186" s="37">
        <f>IFERROR(IPMT('PV - AO CRE'!$B$19,'PV - AO CRE'!T$107,'PV - AO CRE'!$B$18,'PV - AO CRE'!#REF!),0)</f>
        <v>0</v>
      </c>
      <c r="U186" s="37">
        <f>IFERROR(IPMT('PV - AO CRE'!$B$19,'PV - AO CRE'!U$107,'PV - AO CRE'!$B$18,'PV - AO CRE'!#REF!),0)</f>
        <v>0</v>
      </c>
      <c r="V186" s="37">
        <f>IFERROR(IPMT('PV - AO CRE'!$B$19,'PV - AO CRE'!V$107,'PV - AO CRE'!$B$18,'PV - AO CRE'!#REF!),0)</f>
        <v>0</v>
      </c>
      <c r="W186" s="37">
        <f>IFERROR(IPMT('PV - AO CRE'!$B$19,'PV - AO CRE'!W$107,'PV - AO CRE'!$B$18,'PV - AO CRE'!#REF!),0)</f>
        <v>0</v>
      </c>
      <c r="X186" s="37">
        <f>IFERROR(IPMT('PV - AO CRE'!$B$19,'PV - AO CRE'!X$107,'PV - AO CRE'!$B$18,'PV - AO CRE'!#REF!),0)</f>
        <v>0</v>
      </c>
      <c r="Y186" s="37">
        <f>IFERROR(IPMT('PV - AO CRE'!$B$19,'PV - AO CRE'!Y$107,'PV - AO CRE'!$B$18,'PV - AO CRE'!#REF!),0)</f>
        <v>0</v>
      </c>
      <c r="Z186" s="37">
        <f>IFERROR(IPMT('PV - AO CRE'!$B$19,'PV - AO CRE'!Z$107,'PV - AO CRE'!$B$18,'PV - AO CRE'!#REF!),0)</f>
        <v>0</v>
      </c>
      <c r="AA186" s="37">
        <f>IFERROR(IPMT('PV - AO CRE'!$B$19,'PV - AO CRE'!AA$107,'PV - AO CRE'!$B$18,'PV - AO CRE'!#REF!),0)</f>
        <v>0</v>
      </c>
      <c r="AB186" s="37">
        <f>IFERROR(IPMT('PV - AO CRE'!$B$19,'PV - AO CRE'!AB$107,'PV - AO CRE'!$B$18,'PV - AO CRE'!#REF!),0)</f>
        <v>0</v>
      </c>
      <c r="AC186" s="37">
        <f>IFERROR(IPMT('PV - AO CRE'!$B$19,'PV - AO CRE'!AC$107,'PV - AO CRE'!$B$18,'PV - AO CRE'!#REF!),0)</f>
        <v>0</v>
      </c>
      <c r="AD186" s="37">
        <f>IFERROR(IPMT('PV - AO CRE'!$B$19,'PV - AO CRE'!AD$107,'PV - AO CRE'!$B$18,'PV - AO CRE'!#REF!),0)</f>
        <v>0</v>
      </c>
      <c r="AE186" s="37">
        <f>IFERROR(IPMT('PV - AO CRE'!$B$19,'PV - AO CRE'!AE$107,'PV - AO CRE'!$B$18,'PV - AO CRE'!#REF!),0)</f>
        <v>0</v>
      </c>
    </row>
    <row r="187" spans="1:31" ht="15" hidden="1" outlineLevel="1">
      <c r="A187">
        <v>2</v>
      </c>
      <c r="B187" s="37"/>
      <c r="C187" s="37">
        <f>IFERROR(IPMT('PV - AO CRE'!$B$19,'PV - AO CRE'!C$107-$A187+1,'PV - AO CRE'!$B$18,'PV - AO CRE'!#REF!),0)</f>
        <v>0</v>
      </c>
      <c r="D187" s="37">
        <f>IFERROR(IPMT('PV - AO CRE'!$B$19,'PV - AO CRE'!D$107-$A187+1,'PV - AO CRE'!$B$18,'PV - AO CRE'!#REF!),0)</f>
        <v>0</v>
      </c>
      <c r="E187" s="37">
        <f>IFERROR(IPMT('PV - AO CRE'!$B$19,'PV - AO CRE'!E$107-$A187+1,'PV - AO CRE'!$B$18,'PV - AO CRE'!#REF!),0)</f>
        <v>0</v>
      </c>
      <c r="F187" s="37">
        <f>IFERROR(IPMT('PV - AO CRE'!$B$19,'PV - AO CRE'!F$107-$A187+1,'PV - AO CRE'!$B$18,'PV - AO CRE'!#REF!),0)</f>
        <v>0</v>
      </c>
      <c r="G187" s="37">
        <f>IFERROR(IPMT('PV - AO CRE'!$B$19,'PV - AO CRE'!G$107-$A187+1,'PV - AO CRE'!$B$18,'PV - AO CRE'!#REF!),0)</f>
        <v>0</v>
      </c>
      <c r="H187" s="37">
        <f>IFERROR(IPMT('PV - AO CRE'!$B$19,'PV - AO CRE'!H$107-$A187+1,'PV - AO CRE'!$B$18,'PV - AO CRE'!#REF!),0)</f>
        <v>0</v>
      </c>
      <c r="I187" s="37">
        <f>IFERROR(IPMT('PV - AO CRE'!$B$19,'PV - AO CRE'!I$107-$A187+1,'PV - AO CRE'!$B$18,'PV - AO CRE'!#REF!),0)</f>
        <v>0</v>
      </c>
      <c r="J187" s="37">
        <f>IFERROR(IPMT('PV - AO CRE'!$B$19,'PV - AO CRE'!J$107-$A187+1,'PV - AO CRE'!$B$18,'PV - AO CRE'!#REF!),0)</f>
        <v>0</v>
      </c>
      <c r="K187" s="37">
        <f>IFERROR(IPMT('PV - AO CRE'!$B$19,'PV - AO CRE'!K$107-$A187+1,'PV - AO CRE'!$B$18,'PV - AO CRE'!#REF!),0)</f>
        <v>0</v>
      </c>
      <c r="L187" s="37">
        <f>IFERROR(IPMT('PV - AO CRE'!$B$19,'PV - AO CRE'!L$107-$A187+1,'PV - AO CRE'!$B$18,'PV - AO CRE'!#REF!),0)</f>
        <v>0</v>
      </c>
      <c r="M187" s="37">
        <f>IFERROR(IPMT('PV - AO CRE'!$B$19,'PV - AO CRE'!M$107-$A187+1,'PV - AO CRE'!$B$18,'PV - AO CRE'!#REF!),0)</f>
        <v>0</v>
      </c>
      <c r="N187" s="37">
        <f>IFERROR(IPMT('PV - AO CRE'!$B$19,'PV - AO CRE'!N$107-$A187+1,'PV - AO CRE'!$B$18,'PV - AO CRE'!#REF!),0)</f>
        <v>0</v>
      </c>
      <c r="O187" s="37">
        <f>IFERROR(IPMT('PV - AO CRE'!$B$19,'PV - AO CRE'!O$107-$A187+1,'PV - AO CRE'!$B$18,'PV - AO CRE'!#REF!),0)</f>
        <v>0</v>
      </c>
      <c r="P187" s="37">
        <f>IFERROR(IPMT('PV - AO CRE'!$B$19,'PV - AO CRE'!P$107-$A187+1,'PV - AO CRE'!$B$18,'PV - AO CRE'!#REF!),0)</f>
        <v>0</v>
      </c>
      <c r="Q187" s="37">
        <f>IFERROR(IPMT('PV - AO CRE'!$B$19,'PV - AO CRE'!Q$107-$A187+1,'PV - AO CRE'!$B$18,'PV - AO CRE'!#REF!),0)</f>
        <v>0</v>
      </c>
      <c r="R187" s="37">
        <f>IFERROR(IPMT('PV - AO CRE'!$B$19,'PV - AO CRE'!R$107-$A187+1,'PV - AO CRE'!$B$18,'PV - AO CRE'!#REF!),0)</f>
        <v>0</v>
      </c>
      <c r="S187" s="37">
        <f>IFERROR(IPMT('PV - AO CRE'!$B$19,'PV - AO CRE'!S$107-$A187+1,'PV - AO CRE'!$B$18,'PV - AO CRE'!#REF!),0)</f>
        <v>0</v>
      </c>
      <c r="T187" s="37">
        <f>IFERROR(IPMT('PV - AO CRE'!$B$19,'PV - AO CRE'!T$107-$A187+1,'PV - AO CRE'!$B$18,'PV - AO CRE'!#REF!),0)</f>
        <v>0</v>
      </c>
      <c r="U187" s="37">
        <f>IFERROR(IPMT('PV - AO CRE'!$B$19,'PV - AO CRE'!U$107-$A187+1,'PV - AO CRE'!$B$18,'PV - AO CRE'!#REF!),0)</f>
        <v>0</v>
      </c>
      <c r="V187" s="37">
        <f>IFERROR(IPMT('PV - AO CRE'!$B$19,'PV - AO CRE'!V$107-$A187+1,'PV - AO CRE'!$B$18,'PV - AO CRE'!#REF!),0)</f>
        <v>0</v>
      </c>
      <c r="W187" s="37">
        <f>IFERROR(IPMT('PV - AO CRE'!$B$19,'PV - AO CRE'!W$107-$A187+1,'PV - AO CRE'!$B$18,'PV - AO CRE'!#REF!),0)</f>
        <v>0</v>
      </c>
      <c r="X187" s="37">
        <f>IFERROR(IPMT('PV - AO CRE'!$B$19,'PV - AO CRE'!X$107-$A187+1,'PV - AO CRE'!$B$18,'PV - AO CRE'!#REF!),0)</f>
        <v>0</v>
      </c>
      <c r="Y187" s="37">
        <f>IFERROR(IPMT('PV - AO CRE'!$B$19,'PV - AO CRE'!Y$107-$A187+1,'PV - AO CRE'!$B$18,'PV - AO CRE'!#REF!),0)</f>
        <v>0</v>
      </c>
      <c r="Z187" s="37">
        <f>IFERROR(IPMT('PV - AO CRE'!$B$19,'PV - AO CRE'!Z$107-$A187+1,'PV - AO CRE'!$B$18,'PV - AO CRE'!#REF!),0)</f>
        <v>0</v>
      </c>
      <c r="AA187" s="37">
        <f>IFERROR(IPMT('PV - AO CRE'!$B$19,'PV - AO CRE'!AA$107-$A187+1,'PV - AO CRE'!$B$18,'PV - AO CRE'!#REF!),0)</f>
        <v>0</v>
      </c>
      <c r="AB187" s="37">
        <f>IFERROR(IPMT('PV - AO CRE'!$B$19,'PV - AO CRE'!AB$107-$A187+1,'PV - AO CRE'!$B$18,'PV - AO CRE'!#REF!),0)</f>
        <v>0</v>
      </c>
      <c r="AC187" s="37">
        <f>IFERROR(IPMT('PV - AO CRE'!$B$19,'PV - AO CRE'!AC$107-$A187+1,'PV - AO CRE'!$B$18,'PV - AO CRE'!#REF!),0)</f>
        <v>0</v>
      </c>
      <c r="AD187" s="37">
        <f>IFERROR(IPMT('PV - AO CRE'!$B$19,'PV - AO CRE'!AD$107-$A187+1,'PV - AO CRE'!$B$18,'PV - AO CRE'!#REF!),0)</f>
        <v>0</v>
      </c>
      <c r="AE187" s="37">
        <f>IFERROR(IPMT('PV - AO CRE'!$B$19,'PV - AO CRE'!AE$107-$A187+1,'PV - AO CRE'!$B$18,'PV - AO CRE'!#REF!),0)</f>
        <v>0</v>
      </c>
    </row>
    <row r="188" spans="1:31" ht="15" hidden="1" outlineLevel="1">
      <c r="A188">
        <v>3</v>
      </c>
      <c r="B188" s="37"/>
      <c r="C188" s="37"/>
      <c r="D188" s="37">
        <f>IFERROR(IPMT('PV - AO CRE'!$B$19,'PV - AO CRE'!D$107-$A188+1,'PV - AO CRE'!$B$18,'PV - AO CRE'!#REF!),0)</f>
        <v>0</v>
      </c>
      <c r="E188" s="37">
        <f>IFERROR(IPMT('PV - AO CRE'!$B$19,'PV - AO CRE'!E$107-$A188+1,'PV - AO CRE'!$B$18,'PV - AO CRE'!#REF!),0)</f>
        <v>0</v>
      </c>
      <c r="F188" s="37">
        <f>IFERROR(IPMT('PV - AO CRE'!$B$19,'PV - AO CRE'!F$107-$A188+1,'PV - AO CRE'!$B$18,'PV - AO CRE'!#REF!),0)</f>
        <v>0</v>
      </c>
      <c r="G188" s="37">
        <f>IFERROR(IPMT('PV - AO CRE'!$B$19,'PV - AO CRE'!G$107-$A188+1,'PV - AO CRE'!$B$18,'PV - AO CRE'!#REF!),0)</f>
        <v>0</v>
      </c>
      <c r="H188" s="37">
        <f>IFERROR(IPMT('PV - AO CRE'!$B$19,'PV - AO CRE'!H$107-$A188+1,'PV - AO CRE'!$B$18,'PV - AO CRE'!#REF!),0)</f>
        <v>0</v>
      </c>
      <c r="I188" s="37">
        <f>IFERROR(IPMT('PV - AO CRE'!$B$19,'PV - AO CRE'!I$107-$A188+1,'PV - AO CRE'!$B$18,'PV - AO CRE'!#REF!),0)</f>
        <v>0</v>
      </c>
      <c r="J188" s="37">
        <f>IFERROR(IPMT('PV - AO CRE'!$B$19,'PV - AO CRE'!J$107-$A188+1,'PV - AO CRE'!$B$18,'PV - AO CRE'!#REF!),0)</f>
        <v>0</v>
      </c>
      <c r="K188" s="37">
        <f>IFERROR(IPMT('PV - AO CRE'!$B$19,'PV - AO CRE'!K$107-$A188+1,'PV - AO CRE'!$B$18,'PV - AO CRE'!#REF!),0)</f>
        <v>0</v>
      </c>
      <c r="L188" s="37">
        <f>IFERROR(IPMT('PV - AO CRE'!$B$19,'PV - AO CRE'!L$107-$A188+1,'PV - AO CRE'!$B$18,'PV - AO CRE'!#REF!),0)</f>
        <v>0</v>
      </c>
      <c r="M188" s="37">
        <f>IFERROR(IPMT('PV - AO CRE'!$B$19,'PV - AO CRE'!M$107-$A188+1,'PV - AO CRE'!$B$18,'PV - AO CRE'!#REF!),0)</f>
        <v>0</v>
      </c>
      <c r="N188" s="37">
        <f>IFERROR(IPMT('PV - AO CRE'!$B$19,'PV - AO CRE'!N$107-$A188+1,'PV - AO CRE'!$B$18,'PV - AO CRE'!#REF!),0)</f>
        <v>0</v>
      </c>
      <c r="O188" s="37">
        <f>IFERROR(IPMT('PV - AO CRE'!$B$19,'PV - AO CRE'!O$107-$A188+1,'PV - AO CRE'!$B$18,'PV - AO CRE'!#REF!),0)</f>
        <v>0</v>
      </c>
      <c r="P188" s="37">
        <f>IFERROR(IPMT('PV - AO CRE'!$B$19,'PV - AO CRE'!P$107-$A188+1,'PV - AO CRE'!$B$18,'PV - AO CRE'!#REF!),0)</f>
        <v>0</v>
      </c>
      <c r="Q188" s="37">
        <f>IFERROR(IPMT('PV - AO CRE'!$B$19,'PV - AO CRE'!Q$107-$A188+1,'PV - AO CRE'!$B$18,'PV - AO CRE'!#REF!),0)</f>
        <v>0</v>
      </c>
      <c r="R188" s="37">
        <f>IFERROR(IPMT('PV - AO CRE'!$B$19,'PV - AO CRE'!R$107-$A188+1,'PV - AO CRE'!$B$18,'PV - AO CRE'!#REF!),0)</f>
        <v>0</v>
      </c>
      <c r="S188" s="37">
        <f>IFERROR(IPMT('PV - AO CRE'!$B$19,'PV - AO CRE'!S$107-$A188+1,'PV - AO CRE'!$B$18,'PV - AO CRE'!#REF!),0)</f>
        <v>0</v>
      </c>
      <c r="T188" s="37">
        <f>IFERROR(IPMT('PV - AO CRE'!$B$19,'PV - AO CRE'!T$107-$A188+1,'PV - AO CRE'!$B$18,'PV - AO CRE'!#REF!),0)</f>
        <v>0</v>
      </c>
      <c r="U188" s="37">
        <f>IFERROR(IPMT('PV - AO CRE'!$B$19,'PV - AO CRE'!U$107-$A188+1,'PV - AO CRE'!$B$18,'PV - AO CRE'!#REF!),0)</f>
        <v>0</v>
      </c>
      <c r="V188" s="37">
        <f>IFERROR(IPMT('PV - AO CRE'!$B$19,'PV - AO CRE'!V$107-$A188+1,'PV - AO CRE'!$B$18,'PV - AO CRE'!#REF!),0)</f>
        <v>0</v>
      </c>
      <c r="W188" s="37">
        <f>IFERROR(IPMT('PV - AO CRE'!$B$19,'PV - AO CRE'!W$107-$A188+1,'PV - AO CRE'!$B$18,'PV - AO CRE'!#REF!),0)</f>
        <v>0</v>
      </c>
      <c r="X188" s="37">
        <f>IFERROR(IPMT('PV - AO CRE'!$B$19,'PV - AO CRE'!X$107-$A188+1,'PV - AO CRE'!$B$18,'PV - AO CRE'!#REF!),0)</f>
        <v>0</v>
      </c>
      <c r="Y188" s="37">
        <f>IFERROR(IPMT('PV - AO CRE'!$B$19,'PV - AO CRE'!Y$107-$A188+1,'PV - AO CRE'!$B$18,'PV - AO CRE'!#REF!),0)</f>
        <v>0</v>
      </c>
      <c r="Z188" s="37">
        <f>IFERROR(IPMT('PV - AO CRE'!$B$19,'PV - AO CRE'!Z$107-$A188+1,'PV - AO CRE'!$B$18,'PV - AO CRE'!#REF!),0)</f>
        <v>0</v>
      </c>
      <c r="AA188" s="37">
        <f>IFERROR(IPMT('PV - AO CRE'!$B$19,'PV - AO CRE'!AA$107-$A188+1,'PV - AO CRE'!$B$18,'PV - AO CRE'!#REF!),0)</f>
        <v>0</v>
      </c>
      <c r="AB188" s="37">
        <f>IFERROR(IPMT('PV - AO CRE'!$B$19,'PV - AO CRE'!AB$107-$A188+1,'PV - AO CRE'!$B$18,'PV - AO CRE'!#REF!),0)</f>
        <v>0</v>
      </c>
      <c r="AC188" s="37">
        <f>IFERROR(IPMT('PV - AO CRE'!$B$19,'PV - AO CRE'!AC$107-$A188+1,'PV - AO CRE'!$B$18,'PV - AO CRE'!#REF!),0)</f>
        <v>0</v>
      </c>
      <c r="AD188" s="37">
        <f>IFERROR(IPMT('PV - AO CRE'!$B$19,'PV - AO CRE'!AD$107-$A188+1,'PV - AO CRE'!$B$18,'PV - AO CRE'!#REF!),0)</f>
        <v>0</v>
      </c>
      <c r="AE188" s="37">
        <f>IFERROR(IPMT('PV - AO CRE'!$B$19,'PV - AO CRE'!AE$107-$A188+1,'PV - AO CRE'!$B$18,'PV - AO CRE'!#REF!),0)</f>
        <v>0</v>
      </c>
    </row>
    <row r="189" spans="1:31" ht="15" hidden="1" outlineLevel="1">
      <c r="A189">
        <v>4</v>
      </c>
      <c r="B189" s="37"/>
      <c r="C189" s="37"/>
      <c r="D189" s="37"/>
      <c r="E189" s="37">
        <f>IFERROR(IPMT('PV - AO CRE'!$B$19,'PV - AO CRE'!E$107-$A189+1,'PV - AO CRE'!$B$18,'PV - AO CRE'!#REF!),0)</f>
        <v>0</v>
      </c>
      <c r="F189" s="37">
        <f>IFERROR(IPMT('PV - AO CRE'!$B$19,'PV - AO CRE'!F$107-$A189+1,'PV - AO CRE'!$B$18,'PV - AO CRE'!#REF!),0)</f>
        <v>0</v>
      </c>
      <c r="G189" s="37">
        <f>IFERROR(IPMT('PV - AO CRE'!$B$19,'PV - AO CRE'!G$107-$A189+1,'PV - AO CRE'!$B$18,'PV - AO CRE'!#REF!),0)</f>
        <v>0</v>
      </c>
      <c r="H189" s="37">
        <f>IFERROR(IPMT('PV - AO CRE'!$B$19,'PV - AO CRE'!H$107-$A189+1,'PV - AO CRE'!$B$18,'PV - AO CRE'!#REF!),0)</f>
        <v>0</v>
      </c>
      <c r="I189" s="37">
        <f>IFERROR(IPMT('PV - AO CRE'!$B$19,'PV - AO CRE'!I$107-$A189+1,'PV - AO CRE'!$B$18,'PV - AO CRE'!#REF!),0)</f>
        <v>0</v>
      </c>
      <c r="J189" s="37">
        <f>IFERROR(IPMT('PV - AO CRE'!$B$19,'PV - AO CRE'!J$107-$A189+1,'PV - AO CRE'!$B$18,'PV - AO CRE'!#REF!),0)</f>
        <v>0</v>
      </c>
      <c r="K189" s="37">
        <f>IFERROR(IPMT('PV - AO CRE'!$B$19,'PV - AO CRE'!K$107-$A189+1,'PV - AO CRE'!$B$18,'PV - AO CRE'!#REF!),0)</f>
        <v>0</v>
      </c>
      <c r="L189" s="37">
        <f>IFERROR(IPMT('PV - AO CRE'!$B$19,'PV - AO CRE'!L$107-$A189+1,'PV - AO CRE'!$B$18,'PV - AO CRE'!#REF!),0)</f>
        <v>0</v>
      </c>
      <c r="M189" s="37">
        <f>IFERROR(IPMT('PV - AO CRE'!$B$19,'PV - AO CRE'!M$107-$A189+1,'PV - AO CRE'!$B$18,'PV - AO CRE'!#REF!),0)</f>
        <v>0</v>
      </c>
      <c r="N189" s="37">
        <f>IFERROR(IPMT('PV - AO CRE'!$B$19,'PV - AO CRE'!N$107-$A189+1,'PV - AO CRE'!$B$18,'PV - AO CRE'!#REF!),0)</f>
        <v>0</v>
      </c>
      <c r="O189" s="37">
        <f>IFERROR(IPMT('PV - AO CRE'!$B$19,'PV - AO CRE'!O$107-$A189+1,'PV - AO CRE'!$B$18,'PV - AO CRE'!#REF!),0)</f>
        <v>0</v>
      </c>
      <c r="P189" s="37">
        <f>IFERROR(IPMT('PV - AO CRE'!$B$19,'PV - AO CRE'!P$107-$A189+1,'PV - AO CRE'!$B$18,'PV - AO CRE'!#REF!),0)</f>
        <v>0</v>
      </c>
      <c r="Q189" s="37">
        <f>IFERROR(IPMT('PV - AO CRE'!$B$19,'PV - AO CRE'!Q$107-$A189+1,'PV - AO CRE'!$B$18,'PV - AO CRE'!#REF!),0)</f>
        <v>0</v>
      </c>
      <c r="R189" s="37">
        <f>IFERROR(IPMT('PV - AO CRE'!$B$19,'PV - AO CRE'!R$107-$A189+1,'PV - AO CRE'!$B$18,'PV - AO CRE'!#REF!),0)</f>
        <v>0</v>
      </c>
      <c r="S189" s="37">
        <f>IFERROR(IPMT('PV - AO CRE'!$B$19,'PV - AO CRE'!S$107-$A189+1,'PV - AO CRE'!$B$18,'PV - AO CRE'!#REF!),0)</f>
        <v>0</v>
      </c>
      <c r="T189" s="37">
        <f>IFERROR(IPMT('PV - AO CRE'!$B$19,'PV - AO CRE'!T$107-$A189+1,'PV - AO CRE'!$B$18,'PV - AO CRE'!#REF!),0)</f>
        <v>0</v>
      </c>
      <c r="U189" s="37">
        <f>IFERROR(IPMT('PV - AO CRE'!$B$19,'PV - AO CRE'!U$107-$A189+1,'PV - AO CRE'!$B$18,'PV - AO CRE'!#REF!),0)</f>
        <v>0</v>
      </c>
      <c r="V189" s="37">
        <f>IFERROR(IPMT('PV - AO CRE'!$B$19,'PV - AO CRE'!V$107-$A189+1,'PV - AO CRE'!$B$18,'PV - AO CRE'!#REF!),0)</f>
        <v>0</v>
      </c>
      <c r="W189" s="37">
        <f>IFERROR(IPMT('PV - AO CRE'!$B$19,'PV - AO CRE'!W$107-$A189+1,'PV - AO CRE'!$B$18,'PV - AO CRE'!#REF!),0)</f>
        <v>0</v>
      </c>
      <c r="X189" s="37">
        <f>IFERROR(IPMT('PV - AO CRE'!$B$19,'PV - AO CRE'!X$107-$A189+1,'PV - AO CRE'!$B$18,'PV - AO CRE'!#REF!),0)</f>
        <v>0</v>
      </c>
      <c r="Y189" s="37">
        <f>IFERROR(IPMT('PV - AO CRE'!$B$19,'PV - AO CRE'!Y$107-$A189+1,'PV - AO CRE'!$B$18,'PV - AO CRE'!#REF!),0)</f>
        <v>0</v>
      </c>
      <c r="Z189" s="37">
        <f>IFERROR(IPMT('PV - AO CRE'!$B$19,'PV - AO CRE'!Z$107-$A189+1,'PV - AO CRE'!$B$18,'PV - AO CRE'!#REF!),0)</f>
        <v>0</v>
      </c>
      <c r="AA189" s="37">
        <f>IFERROR(IPMT('PV - AO CRE'!$B$19,'PV - AO CRE'!AA$107-$A189+1,'PV - AO CRE'!$B$18,'PV - AO CRE'!#REF!),0)</f>
        <v>0</v>
      </c>
      <c r="AB189" s="37">
        <f>IFERROR(IPMT('PV - AO CRE'!$B$19,'PV - AO CRE'!AB$107-$A189+1,'PV - AO CRE'!$B$18,'PV - AO CRE'!#REF!),0)</f>
        <v>0</v>
      </c>
      <c r="AC189" s="37">
        <f>IFERROR(IPMT('PV - AO CRE'!$B$19,'PV - AO CRE'!AC$107-$A189+1,'PV - AO CRE'!$B$18,'PV - AO CRE'!#REF!),0)</f>
        <v>0</v>
      </c>
      <c r="AD189" s="37">
        <f>IFERROR(IPMT('PV - AO CRE'!$B$19,'PV - AO CRE'!AD$107-$A189+1,'PV - AO CRE'!$B$18,'PV - AO CRE'!#REF!),0)</f>
        <v>0</v>
      </c>
      <c r="AE189" s="37">
        <f>IFERROR(IPMT('PV - AO CRE'!$B$19,'PV - AO CRE'!AE$107-$A189+1,'PV - AO CRE'!$B$18,'PV - AO CRE'!#REF!),0)</f>
        <v>0</v>
      </c>
    </row>
    <row r="190" spans="1:31" ht="15" hidden="1" outlineLevel="1">
      <c r="A190">
        <v>5</v>
      </c>
      <c r="B190" s="37"/>
      <c r="C190" s="37"/>
      <c r="D190" s="37"/>
      <c r="E190" s="37"/>
      <c r="F190" s="37">
        <f>IFERROR(IPMT('PV - AO CRE'!$B$19,'PV - AO CRE'!F$107-$A190+1,'PV - AO CRE'!$B$18,'PV - AO CRE'!#REF!),0)</f>
        <v>0</v>
      </c>
      <c r="G190" s="37">
        <f>IFERROR(IPMT('PV - AO CRE'!$B$19,'PV - AO CRE'!G$107-$A190+1,'PV - AO CRE'!$B$18,'PV - AO CRE'!#REF!),0)</f>
        <v>0</v>
      </c>
      <c r="H190" s="37">
        <f>IFERROR(IPMT('PV - AO CRE'!$B$19,'PV - AO CRE'!H$107-$A190+1,'PV - AO CRE'!$B$18,'PV - AO CRE'!#REF!),0)</f>
        <v>0</v>
      </c>
      <c r="I190" s="37">
        <f>IFERROR(IPMT('PV - AO CRE'!$B$19,'PV - AO CRE'!I$107-$A190+1,'PV - AO CRE'!$B$18,'PV - AO CRE'!#REF!),0)</f>
        <v>0</v>
      </c>
      <c r="J190" s="37">
        <f>IFERROR(IPMT('PV - AO CRE'!$B$19,'PV - AO CRE'!J$107-$A190+1,'PV - AO CRE'!$B$18,'PV - AO CRE'!#REF!),0)</f>
        <v>0</v>
      </c>
      <c r="K190" s="37">
        <f>IFERROR(IPMT('PV - AO CRE'!$B$19,'PV - AO CRE'!K$107-$A190+1,'PV - AO CRE'!$B$18,'PV - AO CRE'!#REF!),0)</f>
        <v>0</v>
      </c>
      <c r="L190" s="37">
        <f>IFERROR(IPMT('PV - AO CRE'!$B$19,'PV - AO CRE'!L$107-$A190+1,'PV - AO CRE'!$B$18,'PV - AO CRE'!#REF!),0)</f>
        <v>0</v>
      </c>
      <c r="M190" s="37">
        <f>IFERROR(IPMT('PV - AO CRE'!$B$19,'PV - AO CRE'!M$107-$A190+1,'PV - AO CRE'!$B$18,'PV - AO CRE'!#REF!),0)</f>
        <v>0</v>
      </c>
      <c r="N190" s="37">
        <f>IFERROR(IPMT('PV - AO CRE'!$B$19,'PV - AO CRE'!N$107-$A190+1,'PV - AO CRE'!$B$18,'PV - AO CRE'!#REF!),0)</f>
        <v>0</v>
      </c>
      <c r="O190" s="37">
        <f>IFERROR(IPMT('PV - AO CRE'!$B$19,'PV - AO CRE'!O$107-$A190+1,'PV - AO CRE'!$B$18,'PV - AO CRE'!#REF!),0)</f>
        <v>0</v>
      </c>
      <c r="P190" s="37">
        <f>IFERROR(IPMT('PV - AO CRE'!$B$19,'PV - AO CRE'!P$107-$A190+1,'PV - AO CRE'!$B$18,'PV - AO CRE'!#REF!),0)</f>
        <v>0</v>
      </c>
      <c r="Q190" s="37">
        <f>IFERROR(IPMT('PV - AO CRE'!$B$19,'PV - AO CRE'!Q$107-$A190+1,'PV - AO CRE'!$B$18,'PV - AO CRE'!#REF!),0)</f>
        <v>0</v>
      </c>
      <c r="R190" s="37">
        <f>IFERROR(IPMT('PV - AO CRE'!$B$19,'PV - AO CRE'!R$107-$A190+1,'PV - AO CRE'!$B$18,'PV - AO CRE'!#REF!),0)</f>
        <v>0</v>
      </c>
      <c r="S190" s="37">
        <f>IFERROR(IPMT('PV - AO CRE'!$B$19,'PV - AO CRE'!S$107-$A190+1,'PV - AO CRE'!$B$18,'PV - AO CRE'!#REF!),0)</f>
        <v>0</v>
      </c>
      <c r="T190" s="37">
        <f>IFERROR(IPMT('PV - AO CRE'!$B$19,'PV - AO CRE'!T$107-$A190+1,'PV - AO CRE'!$B$18,'PV - AO CRE'!#REF!),0)</f>
        <v>0</v>
      </c>
      <c r="U190" s="37">
        <f>IFERROR(IPMT('PV - AO CRE'!$B$19,'PV - AO CRE'!U$107-$A190+1,'PV - AO CRE'!$B$18,'PV - AO CRE'!#REF!),0)</f>
        <v>0</v>
      </c>
      <c r="V190" s="37">
        <f>IFERROR(IPMT('PV - AO CRE'!$B$19,'PV - AO CRE'!V$107-$A190+1,'PV - AO CRE'!$B$18,'PV - AO CRE'!#REF!),0)</f>
        <v>0</v>
      </c>
      <c r="W190" s="37">
        <f>IFERROR(IPMT('PV - AO CRE'!$B$19,'PV - AO CRE'!W$107-$A190+1,'PV - AO CRE'!$B$18,'PV - AO CRE'!#REF!),0)</f>
        <v>0</v>
      </c>
      <c r="X190" s="37">
        <f>IFERROR(IPMT('PV - AO CRE'!$B$19,'PV - AO CRE'!X$107-$A190+1,'PV - AO CRE'!$B$18,'PV - AO CRE'!#REF!),0)</f>
        <v>0</v>
      </c>
      <c r="Y190" s="37">
        <f>IFERROR(IPMT('PV - AO CRE'!$B$19,'PV - AO CRE'!Y$107-$A190+1,'PV - AO CRE'!$B$18,'PV - AO CRE'!#REF!),0)</f>
        <v>0</v>
      </c>
      <c r="Z190" s="37">
        <f>IFERROR(IPMT('PV - AO CRE'!$B$19,'PV - AO CRE'!Z$107-$A190+1,'PV - AO CRE'!$B$18,'PV - AO CRE'!#REF!),0)</f>
        <v>0</v>
      </c>
      <c r="AA190" s="37">
        <f>IFERROR(IPMT('PV - AO CRE'!$B$19,'PV - AO CRE'!AA$107-$A190+1,'PV - AO CRE'!$B$18,'PV - AO CRE'!#REF!),0)</f>
        <v>0</v>
      </c>
      <c r="AB190" s="37">
        <f>IFERROR(IPMT('PV - AO CRE'!$B$19,'PV - AO CRE'!AB$107-$A190+1,'PV - AO CRE'!$B$18,'PV - AO CRE'!#REF!),0)</f>
        <v>0</v>
      </c>
      <c r="AC190" s="37">
        <f>IFERROR(IPMT('PV - AO CRE'!$B$19,'PV - AO CRE'!AC$107-$A190+1,'PV - AO CRE'!$B$18,'PV - AO CRE'!#REF!),0)</f>
        <v>0</v>
      </c>
      <c r="AD190" s="37">
        <f>IFERROR(IPMT('PV - AO CRE'!$B$19,'PV - AO CRE'!AD$107-$A190+1,'PV - AO CRE'!$B$18,'PV - AO CRE'!#REF!),0)</f>
        <v>0</v>
      </c>
      <c r="AE190" s="37">
        <f>IFERROR(IPMT('PV - AO CRE'!$B$19,'PV - AO CRE'!AE$107-$A190+1,'PV - AO CRE'!$B$18,'PV - AO CRE'!#REF!),0)</f>
        <v>0</v>
      </c>
    </row>
    <row r="191" spans="1:31" ht="15" hidden="1" outlineLevel="1">
      <c r="A191">
        <v>6</v>
      </c>
      <c r="B191" s="37"/>
      <c r="C191" s="37"/>
      <c r="D191" s="37"/>
      <c r="E191" s="37"/>
      <c r="F191" s="37"/>
      <c r="G191" s="37">
        <f>IFERROR(IPMT('PV - AO CRE'!$B$19,'PV - AO CRE'!G$107-$A191+1,'PV - AO CRE'!$B$18,'PV - AO CRE'!#REF!),0)</f>
        <v>0</v>
      </c>
      <c r="H191" s="37">
        <f>IFERROR(IPMT('PV - AO CRE'!$B$19,'PV - AO CRE'!H$107-$A191+1,'PV - AO CRE'!$B$18,'PV - AO CRE'!#REF!),0)</f>
        <v>0</v>
      </c>
      <c r="I191" s="37">
        <f>IFERROR(IPMT('PV - AO CRE'!$B$19,'PV - AO CRE'!I$107-$A191+1,'PV - AO CRE'!$B$18,'PV - AO CRE'!#REF!),0)</f>
        <v>0</v>
      </c>
      <c r="J191" s="37">
        <f>IFERROR(IPMT('PV - AO CRE'!$B$19,'PV - AO CRE'!J$107-$A191+1,'PV - AO CRE'!$B$18,'PV - AO CRE'!#REF!),0)</f>
        <v>0</v>
      </c>
      <c r="K191" s="37">
        <f>IFERROR(IPMT('PV - AO CRE'!$B$19,'PV - AO CRE'!K$107-$A191+1,'PV - AO CRE'!$B$18,'PV - AO CRE'!#REF!),0)</f>
        <v>0</v>
      </c>
      <c r="L191" s="37">
        <f>IFERROR(IPMT('PV - AO CRE'!$B$19,'PV - AO CRE'!L$107-$A191+1,'PV - AO CRE'!$B$18,'PV - AO CRE'!#REF!),0)</f>
        <v>0</v>
      </c>
      <c r="M191" s="37">
        <f>IFERROR(IPMT('PV - AO CRE'!$B$19,'PV - AO CRE'!M$107-$A191+1,'PV - AO CRE'!$B$18,'PV - AO CRE'!#REF!),0)</f>
        <v>0</v>
      </c>
      <c r="N191" s="37">
        <f>IFERROR(IPMT('PV - AO CRE'!$B$19,'PV - AO CRE'!N$107-$A191+1,'PV - AO CRE'!$B$18,'PV - AO CRE'!#REF!),0)</f>
        <v>0</v>
      </c>
      <c r="O191" s="37">
        <f>IFERROR(IPMT('PV - AO CRE'!$B$19,'PV - AO CRE'!O$107-$A191+1,'PV - AO CRE'!$B$18,'PV - AO CRE'!#REF!),0)</f>
        <v>0</v>
      </c>
      <c r="P191" s="37">
        <f>IFERROR(IPMT('PV - AO CRE'!$B$19,'PV - AO CRE'!P$107-$A191+1,'PV - AO CRE'!$B$18,'PV - AO CRE'!#REF!),0)</f>
        <v>0</v>
      </c>
      <c r="Q191" s="37">
        <f>IFERROR(IPMT('PV - AO CRE'!$B$19,'PV - AO CRE'!Q$107-$A191+1,'PV - AO CRE'!$B$18,'PV - AO CRE'!#REF!),0)</f>
        <v>0</v>
      </c>
      <c r="R191" s="37">
        <f>IFERROR(IPMT('PV - AO CRE'!$B$19,'PV - AO CRE'!R$107-$A191+1,'PV - AO CRE'!$B$18,'PV - AO CRE'!#REF!),0)</f>
        <v>0</v>
      </c>
      <c r="S191" s="37">
        <f>IFERROR(IPMT('PV - AO CRE'!$B$19,'PV - AO CRE'!S$107-$A191+1,'PV - AO CRE'!$B$18,'PV - AO CRE'!#REF!),0)</f>
        <v>0</v>
      </c>
      <c r="T191" s="37">
        <f>IFERROR(IPMT('PV - AO CRE'!$B$19,'PV - AO CRE'!T$107-$A191+1,'PV - AO CRE'!$B$18,'PV - AO CRE'!#REF!),0)</f>
        <v>0</v>
      </c>
      <c r="U191" s="37">
        <f>IFERROR(IPMT('PV - AO CRE'!$B$19,'PV - AO CRE'!U$107-$A191+1,'PV - AO CRE'!$B$18,'PV - AO CRE'!#REF!),0)</f>
        <v>0</v>
      </c>
      <c r="V191" s="37">
        <f>IFERROR(IPMT('PV - AO CRE'!$B$19,'PV - AO CRE'!V$107-$A191+1,'PV - AO CRE'!$B$18,'PV - AO CRE'!#REF!),0)</f>
        <v>0</v>
      </c>
      <c r="W191" s="37">
        <f>IFERROR(IPMT('PV - AO CRE'!$B$19,'PV - AO CRE'!W$107-$A191+1,'PV - AO CRE'!$B$18,'PV - AO CRE'!#REF!),0)</f>
        <v>0</v>
      </c>
      <c r="X191" s="37">
        <f>IFERROR(IPMT('PV - AO CRE'!$B$19,'PV - AO CRE'!X$107-$A191+1,'PV - AO CRE'!$B$18,'PV - AO CRE'!#REF!),0)</f>
        <v>0</v>
      </c>
      <c r="Y191" s="37">
        <f>IFERROR(IPMT('PV - AO CRE'!$B$19,'PV - AO CRE'!Y$107-$A191+1,'PV - AO CRE'!$B$18,'PV - AO CRE'!#REF!),0)</f>
        <v>0</v>
      </c>
      <c r="Z191" s="37">
        <f>IFERROR(IPMT('PV - AO CRE'!$B$19,'PV - AO CRE'!Z$107-$A191+1,'PV - AO CRE'!$B$18,'PV - AO CRE'!#REF!),0)</f>
        <v>0</v>
      </c>
      <c r="AA191" s="37">
        <f>IFERROR(IPMT('PV - AO CRE'!$B$19,'PV - AO CRE'!AA$107-$A191+1,'PV - AO CRE'!$B$18,'PV - AO CRE'!#REF!),0)</f>
        <v>0</v>
      </c>
      <c r="AB191" s="37">
        <f>IFERROR(IPMT('PV - AO CRE'!$B$19,'PV - AO CRE'!AB$107-$A191+1,'PV - AO CRE'!$B$18,'PV - AO CRE'!#REF!),0)</f>
        <v>0</v>
      </c>
      <c r="AC191" s="37">
        <f>IFERROR(IPMT('PV - AO CRE'!$B$19,'PV - AO CRE'!AC$107-$A191+1,'PV - AO CRE'!$B$18,'PV - AO CRE'!#REF!),0)</f>
        <v>0</v>
      </c>
      <c r="AD191" s="37">
        <f>IFERROR(IPMT('PV - AO CRE'!$B$19,'PV - AO CRE'!AD$107-$A191+1,'PV - AO CRE'!$B$18,'PV - AO CRE'!#REF!),0)</f>
        <v>0</v>
      </c>
      <c r="AE191" s="37">
        <f>IFERROR(IPMT('PV - AO CRE'!$B$19,'PV - AO CRE'!AE$107-$A191+1,'PV - AO CRE'!$B$18,'PV - AO CRE'!#REF!),0)</f>
        <v>0</v>
      </c>
    </row>
    <row r="192" spans="1:31" ht="15" hidden="1" outlineLevel="1">
      <c r="A192">
        <v>7</v>
      </c>
      <c r="B192" s="37"/>
      <c r="C192" s="37"/>
      <c r="D192" s="37"/>
      <c r="E192" s="37"/>
      <c r="F192" s="37"/>
      <c r="G192" s="37"/>
      <c r="H192" s="37">
        <f>IFERROR(IPMT('PV - AO CRE'!$B$19,'PV - AO CRE'!H$107-$A192+1,'PV - AO CRE'!$B$18,'PV - AO CRE'!#REF!),0)</f>
        <v>0</v>
      </c>
      <c r="I192" s="37">
        <f>IFERROR(IPMT('PV - AO CRE'!$B$19,'PV - AO CRE'!I$107-$A192+1,'PV - AO CRE'!$B$18,'PV - AO CRE'!#REF!),0)</f>
        <v>0</v>
      </c>
      <c r="J192" s="37">
        <f>IFERROR(IPMT('PV - AO CRE'!$B$19,'PV - AO CRE'!J$107-$A192+1,'PV - AO CRE'!$B$18,'PV - AO CRE'!#REF!),0)</f>
        <v>0</v>
      </c>
      <c r="K192" s="37">
        <f>IFERROR(IPMT('PV - AO CRE'!$B$19,'PV - AO CRE'!K$107-$A192+1,'PV - AO CRE'!$B$18,'PV - AO CRE'!#REF!),0)</f>
        <v>0</v>
      </c>
      <c r="L192" s="37">
        <f>IFERROR(IPMT('PV - AO CRE'!$B$19,'PV - AO CRE'!L$107-$A192+1,'PV - AO CRE'!$B$18,'PV - AO CRE'!#REF!),0)</f>
        <v>0</v>
      </c>
      <c r="M192" s="37">
        <f>IFERROR(IPMT('PV - AO CRE'!$B$19,'PV - AO CRE'!M$107-$A192+1,'PV - AO CRE'!$B$18,'PV - AO CRE'!#REF!),0)</f>
        <v>0</v>
      </c>
      <c r="N192" s="37">
        <f>IFERROR(IPMT('PV - AO CRE'!$B$19,'PV - AO CRE'!N$107-$A192+1,'PV - AO CRE'!$B$18,'PV - AO CRE'!#REF!),0)</f>
        <v>0</v>
      </c>
      <c r="O192" s="37">
        <f>IFERROR(IPMT('PV - AO CRE'!$B$19,'PV - AO CRE'!O$107-$A192+1,'PV - AO CRE'!$B$18,'PV - AO CRE'!#REF!),0)</f>
        <v>0</v>
      </c>
      <c r="P192" s="37">
        <f>IFERROR(IPMT('PV - AO CRE'!$B$19,'PV - AO CRE'!P$107-$A192+1,'PV - AO CRE'!$B$18,'PV - AO CRE'!#REF!),0)</f>
        <v>0</v>
      </c>
      <c r="Q192" s="37">
        <f>IFERROR(IPMT('PV - AO CRE'!$B$19,'PV - AO CRE'!Q$107-$A192+1,'PV - AO CRE'!$B$18,'PV - AO CRE'!#REF!),0)</f>
        <v>0</v>
      </c>
      <c r="R192" s="37">
        <f>IFERROR(IPMT('PV - AO CRE'!$B$19,'PV - AO CRE'!R$107-$A192+1,'PV - AO CRE'!$B$18,'PV - AO CRE'!#REF!),0)</f>
        <v>0</v>
      </c>
      <c r="S192" s="37">
        <f>IFERROR(IPMT('PV - AO CRE'!$B$19,'PV - AO CRE'!S$107-$A192+1,'PV - AO CRE'!$B$18,'PV - AO CRE'!#REF!),0)</f>
        <v>0</v>
      </c>
      <c r="T192" s="37">
        <f>IFERROR(IPMT('PV - AO CRE'!$B$19,'PV - AO CRE'!T$107-$A192+1,'PV - AO CRE'!$B$18,'PV - AO CRE'!#REF!),0)</f>
        <v>0</v>
      </c>
      <c r="U192" s="37">
        <f>IFERROR(IPMT('PV - AO CRE'!$B$19,'PV - AO CRE'!U$107-$A192+1,'PV - AO CRE'!$B$18,'PV - AO CRE'!#REF!),0)</f>
        <v>0</v>
      </c>
      <c r="V192" s="37">
        <f>IFERROR(IPMT('PV - AO CRE'!$B$19,'PV - AO CRE'!V$107-$A192+1,'PV - AO CRE'!$B$18,'PV - AO CRE'!#REF!),0)</f>
        <v>0</v>
      </c>
      <c r="W192" s="37">
        <f>IFERROR(IPMT('PV - AO CRE'!$B$19,'PV - AO CRE'!W$107-$A192+1,'PV - AO CRE'!$B$18,'PV - AO CRE'!#REF!),0)</f>
        <v>0</v>
      </c>
      <c r="X192" s="37">
        <f>IFERROR(IPMT('PV - AO CRE'!$B$19,'PV - AO CRE'!X$107-$A192+1,'PV - AO CRE'!$B$18,'PV - AO CRE'!#REF!),0)</f>
        <v>0</v>
      </c>
      <c r="Y192" s="37">
        <f>IFERROR(IPMT('PV - AO CRE'!$B$19,'PV - AO CRE'!Y$107-$A192+1,'PV - AO CRE'!$B$18,'PV - AO CRE'!#REF!),0)</f>
        <v>0</v>
      </c>
      <c r="Z192" s="37">
        <f>IFERROR(IPMT('PV - AO CRE'!$B$19,'PV - AO CRE'!Z$107-$A192+1,'PV - AO CRE'!$B$18,'PV - AO CRE'!#REF!),0)</f>
        <v>0</v>
      </c>
      <c r="AA192" s="37">
        <f>IFERROR(IPMT('PV - AO CRE'!$B$19,'PV - AO CRE'!AA$107-$A192+1,'PV - AO CRE'!$B$18,'PV - AO CRE'!#REF!),0)</f>
        <v>0</v>
      </c>
      <c r="AB192" s="37">
        <f>IFERROR(IPMT('PV - AO CRE'!$B$19,'PV - AO CRE'!AB$107-$A192+1,'PV - AO CRE'!$B$18,'PV - AO CRE'!#REF!),0)</f>
        <v>0</v>
      </c>
      <c r="AC192" s="37">
        <f>IFERROR(IPMT('PV - AO CRE'!$B$19,'PV - AO CRE'!AC$107-$A192+1,'PV - AO CRE'!$B$18,'PV - AO CRE'!#REF!),0)</f>
        <v>0</v>
      </c>
      <c r="AD192" s="37">
        <f>IFERROR(IPMT('PV - AO CRE'!$B$19,'PV - AO CRE'!AD$107-$A192+1,'PV - AO CRE'!$B$18,'PV - AO CRE'!#REF!),0)</f>
        <v>0</v>
      </c>
      <c r="AE192" s="37">
        <f>IFERROR(IPMT('PV - AO CRE'!$B$19,'PV - AO CRE'!AE$107-$A192+1,'PV - AO CRE'!$B$18,'PV - AO CRE'!#REF!),0)</f>
        <v>0</v>
      </c>
    </row>
    <row r="193" spans="1:31" ht="15" hidden="1" outlineLevel="1">
      <c r="A193">
        <v>8</v>
      </c>
      <c r="B193" s="37"/>
      <c r="C193" s="37"/>
      <c r="D193" s="37"/>
      <c r="E193" s="37"/>
      <c r="F193" s="37"/>
      <c r="G193" s="37"/>
      <c r="H193" s="37"/>
      <c r="I193" s="37">
        <f>IFERROR(IPMT('PV - AO CRE'!$B$19,'PV - AO CRE'!I$107-$A193+1,'PV - AO CRE'!$B$18,'PV - AO CRE'!#REF!),0)</f>
        <v>0</v>
      </c>
      <c r="J193" s="37">
        <f>IFERROR(IPMT('PV - AO CRE'!$B$19,'PV - AO CRE'!J$107-$A193+1,'PV - AO CRE'!$B$18,'PV - AO CRE'!#REF!),0)</f>
        <v>0</v>
      </c>
      <c r="K193" s="37">
        <f>IFERROR(IPMT('PV - AO CRE'!$B$19,'PV - AO CRE'!K$107-$A193+1,'PV - AO CRE'!$B$18,'PV - AO CRE'!#REF!),0)</f>
        <v>0</v>
      </c>
      <c r="L193" s="37">
        <f>IFERROR(IPMT('PV - AO CRE'!$B$19,'PV - AO CRE'!L$107-$A193+1,'PV - AO CRE'!$B$18,'PV - AO CRE'!#REF!),0)</f>
        <v>0</v>
      </c>
      <c r="M193" s="37">
        <f>IFERROR(IPMT('PV - AO CRE'!$B$19,'PV - AO CRE'!M$107-$A193+1,'PV - AO CRE'!$B$18,'PV - AO CRE'!#REF!),0)</f>
        <v>0</v>
      </c>
      <c r="N193" s="37">
        <f>IFERROR(IPMT('PV - AO CRE'!$B$19,'PV - AO CRE'!N$107-$A193+1,'PV - AO CRE'!$B$18,'PV - AO CRE'!#REF!),0)</f>
        <v>0</v>
      </c>
      <c r="O193" s="37">
        <f>IFERROR(IPMT('PV - AO CRE'!$B$19,'PV - AO CRE'!O$107-$A193+1,'PV - AO CRE'!$B$18,'PV - AO CRE'!#REF!),0)</f>
        <v>0</v>
      </c>
      <c r="P193" s="37">
        <f>IFERROR(IPMT('PV - AO CRE'!$B$19,'PV - AO CRE'!P$107-$A193+1,'PV - AO CRE'!$B$18,'PV - AO CRE'!#REF!),0)</f>
        <v>0</v>
      </c>
      <c r="Q193" s="37">
        <f>IFERROR(IPMT('PV - AO CRE'!$B$19,'PV - AO CRE'!Q$107-$A193+1,'PV - AO CRE'!$B$18,'PV - AO CRE'!#REF!),0)</f>
        <v>0</v>
      </c>
      <c r="R193" s="37">
        <f>IFERROR(IPMT('PV - AO CRE'!$B$19,'PV - AO CRE'!R$107-$A193+1,'PV - AO CRE'!$B$18,'PV - AO CRE'!#REF!),0)</f>
        <v>0</v>
      </c>
      <c r="S193" s="37">
        <f>IFERROR(IPMT('PV - AO CRE'!$B$19,'PV - AO CRE'!S$107-$A193+1,'PV - AO CRE'!$B$18,'PV - AO CRE'!#REF!),0)</f>
        <v>0</v>
      </c>
      <c r="T193" s="37">
        <f>IFERROR(IPMT('PV - AO CRE'!$B$19,'PV - AO CRE'!T$107-$A193+1,'PV - AO CRE'!$B$18,'PV - AO CRE'!#REF!),0)</f>
        <v>0</v>
      </c>
      <c r="U193" s="37">
        <f>IFERROR(IPMT('PV - AO CRE'!$B$19,'PV - AO CRE'!U$107-$A193+1,'PV - AO CRE'!$B$18,'PV - AO CRE'!#REF!),0)</f>
        <v>0</v>
      </c>
      <c r="V193" s="37">
        <f>IFERROR(IPMT('PV - AO CRE'!$B$19,'PV - AO CRE'!V$107-$A193+1,'PV - AO CRE'!$B$18,'PV - AO CRE'!#REF!),0)</f>
        <v>0</v>
      </c>
      <c r="W193" s="37">
        <f>IFERROR(IPMT('PV - AO CRE'!$B$19,'PV - AO CRE'!W$107-$A193+1,'PV - AO CRE'!$B$18,'PV - AO CRE'!#REF!),0)</f>
        <v>0</v>
      </c>
      <c r="X193" s="37">
        <f>IFERROR(IPMT('PV - AO CRE'!$B$19,'PV - AO CRE'!X$107-$A193+1,'PV - AO CRE'!$B$18,'PV - AO CRE'!#REF!),0)</f>
        <v>0</v>
      </c>
      <c r="Y193" s="37">
        <f>IFERROR(IPMT('PV - AO CRE'!$B$19,'PV - AO CRE'!Y$107-$A193+1,'PV - AO CRE'!$B$18,'PV - AO CRE'!#REF!),0)</f>
        <v>0</v>
      </c>
      <c r="Z193" s="37">
        <f>IFERROR(IPMT('PV - AO CRE'!$B$19,'PV - AO CRE'!Z$107-$A193+1,'PV - AO CRE'!$B$18,'PV - AO CRE'!#REF!),0)</f>
        <v>0</v>
      </c>
      <c r="AA193" s="37">
        <f>IFERROR(IPMT('PV - AO CRE'!$B$19,'PV - AO CRE'!AA$107-$A193+1,'PV - AO CRE'!$B$18,'PV - AO CRE'!#REF!),0)</f>
        <v>0</v>
      </c>
      <c r="AB193" s="37">
        <f>IFERROR(IPMT('PV - AO CRE'!$B$19,'PV - AO CRE'!AB$107-$A193+1,'PV - AO CRE'!$B$18,'PV - AO CRE'!#REF!),0)</f>
        <v>0</v>
      </c>
      <c r="AC193" s="37">
        <f>IFERROR(IPMT('PV - AO CRE'!$B$19,'PV - AO CRE'!AC$107-$A193+1,'PV - AO CRE'!$B$18,'PV - AO CRE'!#REF!),0)</f>
        <v>0</v>
      </c>
      <c r="AD193" s="37">
        <f>IFERROR(IPMT('PV - AO CRE'!$B$19,'PV - AO CRE'!AD$107-$A193+1,'PV - AO CRE'!$B$18,'PV - AO CRE'!#REF!),0)</f>
        <v>0</v>
      </c>
      <c r="AE193" s="37">
        <f>IFERROR(IPMT('PV - AO CRE'!$B$19,'PV - AO CRE'!AE$107-$A193+1,'PV - AO CRE'!$B$18,'PV - AO CRE'!#REF!),0)</f>
        <v>0</v>
      </c>
    </row>
    <row r="194" spans="1:31" ht="15" hidden="1" outlineLevel="1">
      <c r="A194">
        <v>9</v>
      </c>
      <c r="B194" s="37"/>
      <c r="C194" s="37"/>
      <c r="D194" s="37"/>
      <c r="E194" s="37"/>
      <c r="F194" s="37"/>
      <c r="G194" s="37"/>
      <c r="H194" s="37"/>
      <c r="I194" s="37"/>
      <c r="J194" s="37">
        <f>IFERROR(IPMT('PV - AO CRE'!$B$19,'PV - AO CRE'!J$107-$A194+1,'PV - AO CRE'!$B$18,'PV - AO CRE'!#REF!),0)</f>
        <v>0</v>
      </c>
      <c r="K194" s="37">
        <f>IFERROR(IPMT('PV - AO CRE'!$B$19,'PV - AO CRE'!K$107-$A194+1,'PV - AO CRE'!$B$18,'PV - AO CRE'!#REF!),0)</f>
        <v>0</v>
      </c>
      <c r="L194" s="37">
        <f>IFERROR(IPMT('PV - AO CRE'!$B$19,'PV - AO CRE'!L$107-$A194+1,'PV - AO CRE'!$B$18,'PV - AO CRE'!#REF!),0)</f>
        <v>0</v>
      </c>
      <c r="M194" s="37">
        <f>IFERROR(IPMT('PV - AO CRE'!$B$19,'PV - AO CRE'!M$107-$A194+1,'PV - AO CRE'!$B$18,'PV - AO CRE'!#REF!),0)</f>
        <v>0</v>
      </c>
      <c r="N194" s="37">
        <f>IFERROR(IPMT('PV - AO CRE'!$B$19,'PV - AO CRE'!N$107-$A194+1,'PV - AO CRE'!$B$18,'PV - AO CRE'!#REF!),0)</f>
        <v>0</v>
      </c>
      <c r="O194" s="37">
        <f>IFERROR(IPMT('PV - AO CRE'!$B$19,'PV - AO CRE'!O$107-$A194+1,'PV - AO CRE'!$B$18,'PV - AO CRE'!#REF!),0)</f>
        <v>0</v>
      </c>
      <c r="P194" s="37">
        <f>IFERROR(IPMT('PV - AO CRE'!$B$19,'PV - AO CRE'!P$107-$A194+1,'PV - AO CRE'!$B$18,'PV - AO CRE'!#REF!),0)</f>
        <v>0</v>
      </c>
      <c r="Q194" s="37">
        <f>IFERROR(IPMT('PV - AO CRE'!$B$19,'PV - AO CRE'!Q$107-$A194+1,'PV - AO CRE'!$B$18,'PV - AO CRE'!#REF!),0)</f>
        <v>0</v>
      </c>
      <c r="R194" s="37">
        <f>IFERROR(IPMT('PV - AO CRE'!$B$19,'PV - AO CRE'!R$107-$A194+1,'PV - AO CRE'!$B$18,'PV - AO CRE'!#REF!),0)</f>
        <v>0</v>
      </c>
      <c r="S194" s="37">
        <f>IFERROR(IPMT('PV - AO CRE'!$B$19,'PV - AO CRE'!S$107-$A194+1,'PV - AO CRE'!$B$18,'PV - AO CRE'!#REF!),0)</f>
        <v>0</v>
      </c>
      <c r="T194" s="37">
        <f>IFERROR(IPMT('PV - AO CRE'!$B$19,'PV - AO CRE'!T$107-$A194+1,'PV - AO CRE'!$B$18,'PV - AO CRE'!#REF!),0)</f>
        <v>0</v>
      </c>
      <c r="U194" s="37">
        <f>IFERROR(IPMT('PV - AO CRE'!$B$19,'PV - AO CRE'!U$107-$A194+1,'PV - AO CRE'!$B$18,'PV - AO CRE'!#REF!),0)</f>
        <v>0</v>
      </c>
      <c r="V194" s="37">
        <f>IFERROR(IPMT('PV - AO CRE'!$B$19,'PV - AO CRE'!V$107-$A194+1,'PV - AO CRE'!$B$18,'PV - AO CRE'!#REF!),0)</f>
        <v>0</v>
      </c>
      <c r="W194" s="37">
        <f>IFERROR(IPMT('PV - AO CRE'!$B$19,'PV - AO CRE'!W$107-$A194+1,'PV - AO CRE'!$B$18,'PV - AO CRE'!#REF!),0)</f>
        <v>0</v>
      </c>
      <c r="X194" s="37">
        <f>IFERROR(IPMT('PV - AO CRE'!$B$19,'PV - AO CRE'!X$107-$A194+1,'PV - AO CRE'!$B$18,'PV - AO CRE'!#REF!),0)</f>
        <v>0</v>
      </c>
      <c r="Y194" s="37">
        <f>IFERROR(IPMT('PV - AO CRE'!$B$19,'PV - AO CRE'!Y$107-$A194+1,'PV - AO CRE'!$B$18,'PV - AO CRE'!#REF!),0)</f>
        <v>0</v>
      </c>
      <c r="Z194" s="37">
        <f>IFERROR(IPMT('PV - AO CRE'!$B$19,'PV - AO CRE'!Z$107-$A194+1,'PV - AO CRE'!$B$18,'PV - AO CRE'!#REF!),0)</f>
        <v>0</v>
      </c>
      <c r="AA194" s="37">
        <f>IFERROR(IPMT('PV - AO CRE'!$B$19,'PV - AO CRE'!AA$107-$A194+1,'PV - AO CRE'!$B$18,'PV - AO CRE'!#REF!),0)</f>
        <v>0</v>
      </c>
      <c r="AB194" s="37">
        <f>IFERROR(IPMT('PV - AO CRE'!$B$19,'PV - AO CRE'!AB$107-$A194+1,'PV - AO CRE'!$B$18,'PV - AO CRE'!#REF!),0)</f>
        <v>0</v>
      </c>
      <c r="AC194" s="37">
        <f>IFERROR(IPMT('PV - AO CRE'!$B$19,'PV - AO CRE'!AC$107-$A194+1,'PV - AO CRE'!$B$18,'PV - AO CRE'!#REF!),0)</f>
        <v>0</v>
      </c>
      <c r="AD194" s="37">
        <f>IFERROR(IPMT('PV - AO CRE'!$B$19,'PV - AO CRE'!AD$107-$A194+1,'PV - AO CRE'!$B$18,'PV - AO CRE'!#REF!),0)</f>
        <v>0</v>
      </c>
      <c r="AE194" s="37">
        <f>IFERROR(IPMT('PV - AO CRE'!$B$19,'PV - AO CRE'!AE$107-$A194+1,'PV - AO CRE'!$B$18,'PV - AO CRE'!#REF!),0)</f>
        <v>0</v>
      </c>
    </row>
    <row r="195" spans="1:31" ht="15" hidden="1" outlineLevel="1">
      <c r="A195">
        <v>10</v>
      </c>
      <c r="B195" s="37"/>
      <c r="C195" s="37"/>
      <c r="D195" s="37"/>
      <c r="E195" s="37"/>
      <c r="F195" s="37"/>
      <c r="G195" s="37"/>
      <c r="H195" s="37"/>
      <c r="I195" s="37"/>
      <c r="J195" s="37"/>
      <c r="K195" s="37">
        <f>IFERROR(IPMT('PV - AO CRE'!$B$19,'PV - AO CRE'!K$107-$A195+1,'PV - AO CRE'!$B$18,'PV - AO CRE'!#REF!),0)</f>
        <v>0</v>
      </c>
      <c r="L195" s="37">
        <f>IFERROR(IPMT('PV - AO CRE'!$B$19,'PV - AO CRE'!L$107-$A195+1,'PV - AO CRE'!$B$18,'PV - AO CRE'!#REF!),0)</f>
        <v>0</v>
      </c>
      <c r="M195" s="37">
        <f>IFERROR(IPMT('PV - AO CRE'!$B$19,'PV - AO CRE'!M$107-$A195+1,'PV - AO CRE'!$B$18,'PV - AO CRE'!#REF!),0)</f>
        <v>0</v>
      </c>
      <c r="N195" s="37">
        <f>IFERROR(IPMT('PV - AO CRE'!$B$19,'PV - AO CRE'!N$107-$A195+1,'PV - AO CRE'!$B$18,'PV - AO CRE'!#REF!),0)</f>
        <v>0</v>
      </c>
      <c r="O195" s="37">
        <f>IFERROR(IPMT('PV - AO CRE'!$B$19,'PV - AO CRE'!O$107-$A195+1,'PV - AO CRE'!$B$18,'PV - AO CRE'!#REF!),0)</f>
        <v>0</v>
      </c>
      <c r="P195" s="37">
        <f>IFERROR(IPMT('PV - AO CRE'!$B$19,'PV - AO CRE'!P$107-$A195+1,'PV - AO CRE'!$B$18,'PV - AO CRE'!#REF!),0)</f>
        <v>0</v>
      </c>
      <c r="Q195" s="37">
        <f>IFERROR(IPMT('PV - AO CRE'!$B$19,'PV - AO CRE'!Q$107-$A195+1,'PV - AO CRE'!$B$18,'PV - AO CRE'!#REF!),0)</f>
        <v>0</v>
      </c>
      <c r="R195" s="37">
        <f>IFERROR(IPMT('PV - AO CRE'!$B$19,'PV - AO CRE'!R$107-$A195+1,'PV - AO CRE'!$B$18,'PV - AO CRE'!#REF!),0)</f>
        <v>0</v>
      </c>
      <c r="S195" s="37">
        <f>IFERROR(IPMT('PV - AO CRE'!$B$19,'PV - AO CRE'!S$107-$A195+1,'PV - AO CRE'!$B$18,'PV - AO CRE'!#REF!),0)</f>
        <v>0</v>
      </c>
      <c r="T195" s="37">
        <f>IFERROR(IPMT('PV - AO CRE'!$B$19,'PV - AO CRE'!T$107-$A195+1,'PV - AO CRE'!$B$18,'PV - AO CRE'!#REF!),0)</f>
        <v>0</v>
      </c>
      <c r="U195" s="37">
        <f>IFERROR(IPMT('PV - AO CRE'!$B$19,'PV - AO CRE'!U$107-$A195+1,'PV - AO CRE'!$B$18,'PV - AO CRE'!#REF!),0)</f>
        <v>0</v>
      </c>
      <c r="V195" s="37">
        <f>IFERROR(IPMT('PV - AO CRE'!$B$19,'PV - AO CRE'!V$107-$A195+1,'PV - AO CRE'!$B$18,'PV - AO CRE'!#REF!),0)</f>
        <v>0</v>
      </c>
      <c r="W195" s="37">
        <f>IFERROR(IPMT('PV - AO CRE'!$B$19,'PV - AO CRE'!W$107-$A195+1,'PV - AO CRE'!$B$18,'PV - AO CRE'!#REF!),0)</f>
        <v>0</v>
      </c>
      <c r="X195" s="37">
        <f>IFERROR(IPMT('PV - AO CRE'!$B$19,'PV - AO CRE'!X$107-$A195+1,'PV - AO CRE'!$B$18,'PV - AO CRE'!#REF!),0)</f>
        <v>0</v>
      </c>
      <c r="Y195" s="37">
        <f>IFERROR(IPMT('PV - AO CRE'!$B$19,'PV - AO CRE'!Y$107-$A195+1,'PV - AO CRE'!$B$18,'PV - AO CRE'!#REF!),0)</f>
        <v>0</v>
      </c>
      <c r="Z195" s="37">
        <f>IFERROR(IPMT('PV - AO CRE'!$B$19,'PV - AO CRE'!Z$107-$A195+1,'PV - AO CRE'!$B$18,'PV - AO CRE'!#REF!),0)</f>
        <v>0</v>
      </c>
      <c r="AA195" s="37">
        <f>IFERROR(IPMT('PV - AO CRE'!$B$19,'PV - AO CRE'!AA$107-$A195+1,'PV - AO CRE'!$B$18,'PV - AO CRE'!#REF!),0)</f>
        <v>0</v>
      </c>
      <c r="AB195" s="37">
        <f>IFERROR(IPMT('PV - AO CRE'!$B$19,'PV - AO CRE'!AB$107-$A195+1,'PV - AO CRE'!$B$18,'PV - AO CRE'!#REF!),0)</f>
        <v>0</v>
      </c>
      <c r="AC195" s="37">
        <f>IFERROR(IPMT('PV - AO CRE'!$B$19,'PV - AO CRE'!AC$107-$A195+1,'PV - AO CRE'!$B$18,'PV - AO CRE'!#REF!),0)</f>
        <v>0</v>
      </c>
      <c r="AD195" s="37">
        <f>IFERROR(IPMT('PV - AO CRE'!$B$19,'PV - AO CRE'!AD$107-$A195+1,'PV - AO CRE'!$B$18,'PV - AO CRE'!#REF!),0)</f>
        <v>0</v>
      </c>
      <c r="AE195" s="37">
        <f>IFERROR(IPMT('PV - AO CRE'!$B$19,'PV - AO CRE'!AE$107-$A195+1,'PV - AO CRE'!$B$18,'PV - AO CRE'!#REF!),0)</f>
        <v>0</v>
      </c>
    </row>
    <row r="196" spans="1:31" ht="15" hidden="1" outlineLevel="1">
      <c r="A196">
        <v>11</v>
      </c>
      <c r="B196" s="37"/>
      <c r="C196" s="37"/>
      <c r="D196" s="37"/>
      <c r="E196" s="37"/>
      <c r="F196" s="37"/>
      <c r="G196" s="37"/>
      <c r="H196" s="37"/>
      <c r="I196" s="37"/>
      <c r="J196" s="37"/>
      <c r="K196" s="37"/>
      <c r="L196" s="37">
        <f>IFERROR(IPMT('PV - AO CRE'!$B$19,'PV - AO CRE'!L$107-$A196+1,'PV - AO CRE'!$B$18,'PV - AO CRE'!#REF!),0)</f>
        <v>0</v>
      </c>
      <c r="M196" s="37">
        <f>IFERROR(IPMT('PV - AO CRE'!$B$19,'PV - AO CRE'!M$107-$A196+1,'PV - AO CRE'!$B$18,'PV - AO CRE'!#REF!),0)</f>
        <v>0</v>
      </c>
      <c r="N196" s="37">
        <f>IFERROR(IPMT('PV - AO CRE'!$B$19,'PV - AO CRE'!N$107-$A196+1,'PV - AO CRE'!$B$18,'PV - AO CRE'!#REF!),0)</f>
        <v>0</v>
      </c>
      <c r="O196" s="37">
        <f>IFERROR(IPMT('PV - AO CRE'!$B$19,'PV - AO CRE'!O$107-$A196+1,'PV - AO CRE'!$B$18,'PV - AO CRE'!#REF!),0)</f>
        <v>0</v>
      </c>
      <c r="P196" s="37">
        <f>IFERROR(IPMT('PV - AO CRE'!$B$19,'PV - AO CRE'!P$107-$A196+1,'PV - AO CRE'!$B$18,'PV - AO CRE'!#REF!),0)</f>
        <v>0</v>
      </c>
      <c r="Q196" s="37">
        <f>IFERROR(IPMT('PV - AO CRE'!$B$19,'PV - AO CRE'!Q$107-$A196+1,'PV - AO CRE'!$B$18,'PV - AO CRE'!#REF!),0)</f>
        <v>0</v>
      </c>
      <c r="R196" s="37">
        <f>IFERROR(IPMT('PV - AO CRE'!$B$19,'PV - AO CRE'!R$107-$A196+1,'PV - AO CRE'!$B$18,'PV - AO CRE'!#REF!),0)</f>
        <v>0</v>
      </c>
      <c r="S196" s="37">
        <f>IFERROR(IPMT('PV - AO CRE'!$B$19,'PV - AO CRE'!S$107-$A196+1,'PV - AO CRE'!$B$18,'PV - AO CRE'!#REF!),0)</f>
        <v>0</v>
      </c>
      <c r="T196" s="37">
        <f>IFERROR(IPMT('PV - AO CRE'!$B$19,'PV - AO CRE'!T$107-$A196+1,'PV - AO CRE'!$B$18,'PV - AO CRE'!#REF!),0)</f>
        <v>0</v>
      </c>
      <c r="U196" s="37">
        <f>IFERROR(IPMT('PV - AO CRE'!$B$19,'PV - AO CRE'!U$107-$A196+1,'PV - AO CRE'!$B$18,'PV - AO CRE'!#REF!),0)</f>
        <v>0</v>
      </c>
      <c r="V196" s="37">
        <f>IFERROR(IPMT('PV - AO CRE'!$B$19,'PV - AO CRE'!V$107-$A196+1,'PV - AO CRE'!$B$18,'PV - AO CRE'!#REF!),0)</f>
        <v>0</v>
      </c>
      <c r="W196" s="37">
        <f>IFERROR(IPMT('PV - AO CRE'!$B$19,'PV - AO CRE'!W$107-$A196+1,'PV - AO CRE'!$B$18,'PV - AO CRE'!#REF!),0)</f>
        <v>0</v>
      </c>
      <c r="X196" s="37">
        <f>IFERROR(IPMT('PV - AO CRE'!$B$19,'PV - AO CRE'!X$107-$A196+1,'PV - AO CRE'!$B$18,'PV - AO CRE'!#REF!),0)</f>
        <v>0</v>
      </c>
      <c r="Y196" s="37">
        <f>IFERROR(IPMT('PV - AO CRE'!$B$19,'PV - AO CRE'!Y$107-$A196+1,'PV - AO CRE'!$B$18,'PV - AO CRE'!#REF!),0)</f>
        <v>0</v>
      </c>
      <c r="Z196" s="37">
        <f>IFERROR(IPMT('PV - AO CRE'!$B$19,'PV - AO CRE'!Z$107-$A196+1,'PV - AO CRE'!$B$18,'PV - AO CRE'!#REF!),0)</f>
        <v>0</v>
      </c>
      <c r="AA196" s="37">
        <f>IFERROR(IPMT('PV - AO CRE'!$B$19,'PV - AO CRE'!AA$107-$A196+1,'PV - AO CRE'!$B$18,'PV - AO CRE'!#REF!),0)</f>
        <v>0</v>
      </c>
      <c r="AB196" s="37">
        <f>IFERROR(IPMT('PV - AO CRE'!$B$19,'PV - AO CRE'!AB$107-$A196+1,'PV - AO CRE'!$B$18,'PV - AO CRE'!#REF!),0)</f>
        <v>0</v>
      </c>
      <c r="AC196" s="37">
        <f>IFERROR(IPMT('PV - AO CRE'!$B$19,'PV - AO CRE'!AC$107-$A196+1,'PV - AO CRE'!$B$18,'PV - AO CRE'!#REF!),0)</f>
        <v>0</v>
      </c>
      <c r="AD196" s="37">
        <f>IFERROR(IPMT('PV - AO CRE'!$B$19,'PV - AO CRE'!AD$107-$A196+1,'PV - AO CRE'!$B$18,'PV - AO CRE'!#REF!),0)</f>
        <v>0</v>
      </c>
      <c r="AE196" s="37">
        <f>IFERROR(IPMT('PV - AO CRE'!$B$19,'PV - AO CRE'!AE$107-$A196+1,'PV - AO CRE'!$B$18,'PV - AO CRE'!#REF!),0)</f>
        <v>0</v>
      </c>
    </row>
    <row r="197" spans="1:31" ht="15" hidden="1" outlineLevel="1">
      <c r="A197">
        <v>12</v>
      </c>
      <c r="B197" s="37"/>
      <c r="C197" s="37"/>
      <c r="D197" s="37"/>
      <c r="E197" s="37"/>
      <c r="F197" s="37"/>
      <c r="G197" s="37"/>
      <c r="H197" s="37"/>
      <c r="I197" s="37"/>
      <c r="J197" s="37"/>
      <c r="K197" s="37"/>
      <c r="L197" s="37"/>
      <c r="M197" s="37">
        <f>IFERROR(IPMT('PV - AO CRE'!$B$19,'PV - AO CRE'!M$107-$A197+1,'PV - AO CRE'!$B$18,'PV - AO CRE'!#REF!),0)</f>
        <v>0</v>
      </c>
      <c r="N197" s="37">
        <f>IFERROR(IPMT('PV - AO CRE'!$B$19,'PV - AO CRE'!N$107-$A197+1,'PV - AO CRE'!$B$18,'PV - AO CRE'!#REF!),0)</f>
        <v>0</v>
      </c>
      <c r="O197" s="37">
        <f>IFERROR(IPMT('PV - AO CRE'!$B$19,'PV - AO CRE'!O$107-$A197+1,'PV - AO CRE'!$B$18,'PV - AO CRE'!#REF!),0)</f>
        <v>0</v>
      </c>
      <c r="P197" s="37">
        <f>IFERROR(IPMT('PV - AO CRE'!$B$19,'PV - AO CRE'!P$107-$A197+1,'PV - AO CRE'!$B$18,'PV - AO CRE'!#REF!),0)</f>
        <v>0</v>
      </c>
      <c r="Q197" s="37">
        <f>IFERROR(IPMT('PV - AO CRE'!$B$19,'PV - AO CRE'!Q$107-$A197+1,'PV - AO CRE'!$B$18,'PV - AO CRE'!#REF!),0)</f>
        <v>0</v>
      </c>
      <c r="R197" s="37">
        <f>IFERROR(IPMT('PV - AO CRE'!$B$19,'PV - AO CRE'!R$107-$A197+1,'PV - AO CRE'!$B$18,'PV - AO CRE'!#REF!),0)</f>
        <v>0</v>
      </c>
      <c r="S197" s="37">
        <f>IFERROR(IPMT('PV - AO CRE'!$B$19,'PV - AO CRE'!S$107-$A197+1,'PV - AO CRE'!$B$18,'PV - AO CRE'!#REF!),0)</f>
        <v>0</v>
      </c>
      <c r="T197" s="37">
        <f>IFERROR(IPMT('PV - AO CRE'!$B$19,'PV - AO CRE'!T$107-$A197+1,'PV - AO CRE'!$B$18,'PV - AO CRE'!#REF!),0)</f>
        <v>0</v>
      </c>
      <c r="U197" s="37">
        <f>IFERROR(IPMT('PV - AO CRE'!$B$19,'PV - AO CRE'!U$107-$A197+1,'PV - AO CRE'!$B$18,'PV - AO CRE'!#REF!),0)</f>
        <v>0</v>
      </c>
      <c r="V197" s="37">
        <f>IFERROR(IPMT('PV - AO CRE'!$B$19,'PV - AO CRE'!V$107-$A197+1,'PV - AO CRE'!$B$18,'PV - AO CRE'!#REF!),0)</f>
        <v>0</v>
      </c>
      <c r="W197" s="37">
        <f>IFERROR(IPMT('PV - AO CRE'!$B$19,'PV - AO CRE'!W$107-$A197+1,'PV - AO CRE'!$B$18,'PV - AO CRE'!#REF!),0)</f>
        <v>0</v>
      </c>
      <c r="X197" s="37">
        <f>IFERROR(IPMT('PV - AO CRE'!$B$19,'PV - AO CRE'!X$107-$A197+1,'PV - AO CRE'!$B$18,'PV - AO CRE'!#REF!),0)</f>
        <v>0</v>
      </c>
      <c r="Y197" s="37">
        <f>IFERROR(IPMT('PV - AO CRE'!$B$19,'PV - AO CRE'!Y$107-$A197+1,'PV - AO CRE'!$B$18,'PV - AO CRE'!#REF!),0)</f>
        <v>0</v>
      </c>
      <c r="Z197" s="37">
        <f>IFERROR(IPMT('PV - AO CRE'!$B$19,'PV - AO CRE'!Z$107-$A197+1,'PV - AO CRE'!$B$18,'PV - AO CRE'!#REF!),0)</f>
        <v>0</v>
      </c>
      <c r="AA197" s="37">
        <f>IFERROR(IPMT('PV - AO CRE'!$B$19,'PV - AO CRE'!AA$107-$A197+1,'PV - AO CRE'!$B$18,'PV - AO CRE'!#REF!),0)</f>
        <v>0</v>
      </c>
      <c r="AB197" s="37">
        <f>IFERROR(IPMT('PV - AO CRE'!$B$19,'PV - AO CRE'!AB$107-$A197+1,'PV - AO CRE'!$B$18,'PV - AO CRE'!#REF!),0)</f>
        <v>0</v>
      </c>
      <c r="AC197" s="37">
        <f>IFERROR(IPMT('PV - AO CRE'!$B$19,'PV - AO CRE'!AC$107-$A197+1,'PV - AO CRE'!$B$18,'PV - AO CRE'!#REF!),0)</f>
        <v>0</v>
      </c>
      <c r="AD197" s="37">
        <f>IFERROR(IPMT('PV - AO CRE'!$B$19,'PV - AO CRE'!AD$107-$A197+1,'PV - AO CRE'!$B$18,'PV - AO CRE'!#REF!),0)</f>
        <v>0</v>
      </c>
      <c r="AE197" s="37">
        <f>IFERROR(IPMT('PV - AO CRE'!$B$19,'PV - AO CRE'!AE$107-$A197+1,'PV - AO CRE'!$B$18,'PV - AO CRE'!#REF!),0)</f>
        <v>0</v>
      </c>
    </row>
    <row r="198" spans="1:31" ht="15" hidden="1" outlineLevel="1">
      <c r="A198">
        <v>13</v>
      </c>
      <c r="B198" s="37"/>
      <c r="C198" s="37"/>
      <c r="D198" s="37"/>
      <c r="E198" s="37"/>
      <c r="F198" s="37"/>
      <c r="G198" s="37"/>
      <c r="H198" s="37"/>
      <c r="I198" s="37"/>
      <c r="J198" s="37"/>
      <c r="K198" s="37"/>
      <c r="L198" s="37"/>
      <c r="M198" s="37"/>
      <c r="N198" s="37">
        <f>IFERROR(IPMT('PV - AO CRE'!$B$19,'PV - AO CRE'!N$107-$A198+1,'PV - AO CRE'!$B$18,'PV - AO CRE'!#REF!),0)</f>
        <v>0</v>
      </c>
      <c r="O198" s="37">
        <f>IFERROR(IPMT('PV - AO CRE'!$B$19,'PV - AO CRE'!O$107-$A198+1,'PV - AO CRE'!$B$18,'PV - AO CRE'!#REF!),0)</f>
        <v>0</v>
      </c>
      <c r="P198" s="37">
        <f>IFERROR(IPMT('PV - AO CRE'!$B$19,'PV - AO CRE'!P$107-$A198+1,'PV - AO CRE'!$B$18,'PV - AO CRE'!#REF!),0)</f>
        <v>0</v>
      </c>
      <c r="Q198" s="37">
        <f>IFERROR(IPMT('PV - AO CRE'!$B$19,'PV - AO CRE'!Q$107-$A198+1,'PV - AO CRE'!$B$18,'PV - AO CRE'!#REF!),0)</f>
        <v>0</v>
      </c>
      <c r="R198" s="37">
        <f>IFERROR(IPMT('PV - AO CRE'!$B$19,'PV - AO CRE'!R$107-$A198+1,'PV - AO CRE'!$B$18,'PV - AO CRE'!#REF!),0)</f>
        <v>0</v>
      </c>
      <c r="S198" s="37">
        <f>IFERROR(IPMT('PV - AO CRE'!$B$19,'PV - AO CRE'!S$107-$A198+1,'PV - AO CRE'!$B$18,'PV - AO CRE'!#REF!),0)</f>
        <v>0</v>
      </c>
      <c r="T198" s="37">
        <f>IFERROR(IPMT('PV - AO CRE'!$B$19,'PV - AO CRE'!T$107-$A198+1,'PV - AO CRE'!$B$18,'PV - AO CRE'!#REF!),0)</f>
        <v>0</v>
      </c>
      <c r="U198" s="37">
        <f>IFERROR(IPMT('PV - AO CRE'!$B$19,'PV - AO CRE'!U$107-$A198+1,'PV - AO CRE'!$B$18,'PV - AO CRE'!#REF!),0)</f>
        <v>0</v>
      </c>
      <c r="V198" s="37">
        <f>IFERROR(IPMT('PV - AO CRE'!$B$19,'PV - AO CRE'!V$107-$A198+1,'PV - AO CRE'!$B$18,'PV - AO CRE'!#REF!),0)</f>
        <v>0</v>
      </c>
      <c r="W198" s="37">
        <f>IFERROR(IPMT('PV - AO CRE'!$B$19,'PV - AO CRE'!W$107-$A198+1,'PV - AO CRE'!$B$18,'PV - AO CRE'!#REF!),0)</f>
        <v>0</v>
      </c>
      <c r="X198" s="37">
        <f>IFERROR(IPMT('PV - AO CRE'!$B$19,'PV - AO CRE'!X$107-$A198+1,'PV - AO CRE'!$B$18,'PV - AO CRE'!#REF!),0)</f>
        <v>0</v>
      </c>
      <c r="Y198" s="37">
        <f>IFERROR(IPMT('PV - AO CRE'!$B$19,'PV - AO CRE'!Y$107-$A198+1,'PV - AO CRE'!$B$18,'PV - AO CRE'!#REF!),0)</f>
        <v>0</v>
      </c>
      <c r="Z198" s="37">
        <f>IFERROR(IPMT('PV - AO CRE'!$B$19,'PV - AO CRE'!Z$107-$A198+1,'PV - AO CRE'!$B$18,'PV - AO CRE'!#REF!),0)</f>
        <v>0</v>
      </c>
      <c r="AA198" s="37">
        <f>IFERROR(IPMT('PV - AO CRE'!$B$19,'PV - AO CRE'!AA$107-$A198+1,'PV - AO CRE'!$B$18,'PV - AO CRE'!#REF!),0)</f>
        <v>0</v>
      </c>
      <c r="AB198" s="37">
        <f>IFERROR(IPMT('PV - AO CRE'!$B$19,'PV - AO CRE'!AB$107-$A198+1,'PV - AO CRE'!$B$18,'PV - AO CRE'!#REF!),0)</f>
        <v>0</v>
      </c>
      <c r="AC198" s="37">
        <f>IFERROR(IPMT('PV - AO CRE'!$B$19,'PV - AO CRE'!AC$107-$A198+1,'PV - AO CRE'!$B$18,'PV - AO CRE'!#REF!),0)</f>
        <v>0</v>
      </c>
      <c r="AD198" s="37">
        <f>IFERROR(IPMT('PV - AO CRE'!$B$19,'PV - AO CRE'!AD$107-$A198+1,'PV - AO CRE'!$B$18,'PV - AO CRE'!#REF!),0)</f>
        <v>0</v>
      </c>
      <c r="AE198" s="37">
        <f>IFERROR(IPMT('PV - AO CRE'!$B$19,'PV - AO CRE'!AE$107-$A198+1,'PV - AO CRE'!$B$18,'PV - AO CRE'!#REF!),0)</f>
        <v>0</v>
      </c>
    </row>
    <row r="199" spans="1:31" ht="15" hidden="1" outlineLevel="1">
      <c r="A199">
        <v>14</v>
      </c>
      <c r="B199" s="37"/>
      <c r="C199" s="37"/>
      <c r="D199" s="37"/>
      <c r="E199" s="37"/>
      <c r="F199" s="37"/>
      <c r="G199" s="37"/>
      <c r="H199" s="37"/>
      <c r="I199" s="37"/>
      <c r="J199" s="37"/>
      <c r="K199" s="37"/>
      <c r="L199" s="37"/>
      <c r="M199" s="37"/>
      <c r="N199" s="37"/>
      <c r="O199" s="37">
        <f>IFERROR(IPMT('PV - AO CRE'!$B$19,'PV - AO CRE'!O$107-$A199+1,'PV - AO CRE'!$B$18,'PV - AO CRE'!#REF!),0)</f>
        <v>0</v>
      </c>
      <c r="P199" s="37">
        <f>IFERROR(IPMT('PV - AO CRE'!$B$19,'PV - AO CRE'!P$107-$A199+1,'PV - AO CRE'!$B$18,'PV - AO CRE'!#REF!),0)</f>
        <v>0</v>
      </c>
      <c r="Q199" s="37">
        <f>IFERROR(IPMT('PV - AO CRE'!$B$19,'PV - AO CRE'!Q$107-$A199+1,'PV - AO CRE'!$B$18,'PV - AO CRE'!#REF!),0)</f>
        <v>0</v>
      </c>
      <c r="R199" s="37">
        <f>IFERROR(IPMT('PV - AO CRE'!$B$19,'PV - AO CRE'!R$107-$A199+1,'PV - AO CRE'!$B$18,'PV - AO CRE'!#REF!),0)</f>
        <v>0</v>
      </c>
      <c r="S199" s="37">
        <f>IFERROR(IPMT('PV - AO CRE'!$B$19,'PV - AO CRE'!S$107-$A199+1,'PV - AO CRE'!$B$18,'PV - AO CRE'!#REF!),0)</f>
        <v>0</v>
      </c>
      <c r="T199" s="37">
        <f>IFERROR(IPMT('PV - AO CRE'!$B$19,'PV - AO CRE'!T$107-$A199+1,'PV - AO CRE'!$B$18,'PV - AO CRE'!#REF!),0)</f>
        <v>0</v>
      </c>
      <c r="U199" s="37">
        <f>IFERROR(IPMT('PV - AO CRE'!$B$19,'PV - AO CRE'!U$107-$A199+1,'PV - AO CRE'!$B$18,'PV - AO CRE'!#REF!),0)</f>
        <v>0</v>
      </c>
      <c r="V199" s="37">
        <f>IFERROR(IPMT('PV - AO CRE'!$B$19,'PV - AO CRE'!V$107-$A199+1,'PV - AO CRE'!$B$18,'PV - AO CRE'!#REF!),0)</f>
        <v>0</v>
      </c>
      <c r="W199" s="37">
        <f>IFERROR(IPMT('PV - AO CRE'!$B$19,'PV - AO CRE'!W$107-$A199+1,'PV - AO CRE'!$B$18,'PV - AO CRE'!#REF!),0)</f>
        <v>0</v>
      </c>
      <c r="X199" s="37">
        <f>IFERROR(IPMT('PV - AO CRE'!$B$19,'PV - AO CRE'!X$107-$A199+1,'PV - AO CRE'!$B$18,'PV - AO CRE'!#REF!),0)</f>
        <v>0</v>
      </c>
      <c r="Y199" s="37">
        <f>IFERROR(IPMT('PV - AO CRE'!$B$19,'PV - AO CRE'!Y$107-$A199+1,'PV - AO CRE'!$B$18,'PV - AO CRE'!#REF!),0)</f>
        <v>0</v>
      </c>
      <c r="Z199" s="37">
        <f>IFERROR(IPMT('PV - AO CRE'!$B$19,'PV - AO CRE'!Z$107-$A199+1,'PV - AO CRE'!$B$18,'PV - AO CRE'!#REF!),0)</f>
        <v>0</v>
      </c>
      <c r="AA199" s="37">
        <f>IFERROR(IPMT('PV - AO CRE'!$B$19,'PV - AO CRE'!AA$107-$A199+1,'PV - AO CRE'!$B$18,'PV - AO CRE'!#REF!),0)</f>
        <v>0</v>
      </c>
      <c r="AB199" s="37">
        <f>IFERROR(IPMT('PV - AO CRE'!$B$19,'PV - AO CRE'!AB$107-$A199+1,'PV - AO CRE'!$B$18,'PV - AO CRE'!#REF!),0)</f>
        <v>0</v>
      </c>
      <c r="AC199" s="37">
        <f>IFERROR(IPMT('PV - AO CRE'!$B$19,'PV - AO CRE'!AC$107-$A199+1,'PV - AO CRE'!$B$18,'PV - AO CRE'!#REF!),0)</f>
        <v>0</v>
      </c>
      <c r="AD199" s="37">
        <f>IFERROR(IPMT('PV - AO CRE'!$B$19,'PV - AO CRE'!AD$107-$A199+1,'PV - AO CRE'!$B$18,'PV - AO CRE'!#REF!),0)</f>
        <v>0</v>
      </c>
      <c r="AE199" s="37">
        <f>IFERROR(IPMT('PV - AO CRE'!$B$19,'PV - AO CRE'!AE$107-$A199+1,'PV - AO CRE'!$B$18,'PV - AO CRE'!#REF!),0)</f>
        <v>0</v>
      </c>
    </row>
    <row r="200" spans="1:31" ht="15" hidden="1" outlineLevel="1">
      <c r="A200">
        <v>15</v>
      </c>
      <c r="B200" s="37"/>
      <c r="C200" s="37"/>
      <c r="D200" s="37"/>
      <c r="E200" s="37"/>
      <c r="F200" s="37"/>
      <c r="G200" s="37"/>
      <c r="H200" s="37"/>
      <c r="I200" s="37"/>
      <c r="J200" s="37"/>
      <c r="K200" s="37"/>
      <c r="L200" s="37"/>
      <c r="M200" s="37"/>
      <c r="N200" s="37"/>
      <c r="O200" s="37"/>
      <c r="P200" s="37">
        <f>IFERROR(IPMT('PV - AO CRE'!$B$19,'PV - AO CRE'!P$107-$A200+1,'PV - AO CRE'!$B$18,'PV - AO CRE'!#REF!),0)</f>
        <v>0</v>
      </c>
      <c r="Q200" s="37">
        <f>IFERROR(IPMT('PV - AO CRE'!$B$19,'PV - AO CRE'!Q$107-$A200+1,'PV - AO CRE'!$B$18,'PV - AO CRE'!#REF!),0)</f>
        <v>0</v>
      </c>
      <c r="R200" s="37">
        <f>IFERROR(IPMT('PV - AO CRE'!$B$19,'PV - AO CRE'!R$107-$A200+1,'PV - AO CRE'!$B$18,'PV - AO CRE'!#REF!),0)</f>
        <v>0</v>
      </c>
      <c r="S200" s="37">
        <f>IFERROR(IPMT('PV - AO CRE'!$B$19,'PV - AO CRE'!S$107-$A200+1,'PV - AO CRE'!$B$18,'PV - AO CRE'!#REF!),0)</f>
        <v>0</v>
      </c>
      <c r="T200" s="37">
        <f>IFERROR(IPMT('PV - AO CRE'!$B$19,'PV - AO CRE'!T$107-$A200+1,'PV - AO CRE'!$B$18,'PV - AO CRE'!#REF!),0)</f>
        <v>0</v>
      </c>
      <c r="U200" s="37">
        <f>IFERROR(IPMT('PV - AO CRE'!$B$19,'PV - AO CRE'!U$107-$A200+1,'PV - AO CRE'!$B$18,'PV - AO CRE'!#REF!),0)</f>
        <v>0</v>
      </c>
      <c r="V200" s="37">
        <f>IFERROR(IPMT('PV - AO CRE'!$B$19,'PV - AO CRE'!V$107-$A200+1,'PV - AO CRE'!$B$18,'PV - AO CRE'!#REF!),0)</f>
        <v>0</v>
      </c>
      <c r="W200" s="37">
        <f>IFERROR(IPMT('PV - AO CRE'!$B$19,'PV - AO CRE'!W$107-$A200+1,'PV - AO CRE'!$B$18,'PV - AO CRE'!#REF!),0)</f>
        <v>0</v>
      </c>
      <c r="X200" s="37">
        <f>IFERROR(IPMT('PV - AO CRE'!$B$19,'PV - AO CRE'!X$107-$A200+1,'PV - AO CRE'!$B$18,'PV - AO CRE'!#REF!),0)</f>
        <v>0</v>
      </c>
      <c r="Y200" s="37">
        <f>IFERROR(IPMT('PV - AO CRE'!$B$19,'PV - AO CRE'!Y$107-$A200+1,'PV - AO CRE'!$B$18,'PV - AO CRE'!#REF!),0)</f>
        <v>0</v>
      </c>
      <c r="Z200" s="37">
        <f>IFERROR(IPMT('PV - AO CRE'!$B$19,'PV - AO CRE'!Z$107-$A200+1,'PV - AO CRE'!$B$18,'PV - AO CRE'!#REF!),0)</f>
        <v>0</v>
      </c>
      <c r="AA200" s="37">
        <f>IFERROR(IPMT('PV - AO CRE'!$B$19,'PV - AO CRE'!AA$107-$A200+1,'PV - AO CRE'!$B$18,'PV - AO CRE'!#REF!),0)</f>
        <v>0</v>
      </c>
      <c r="AB200" s="37">
        <f>IFERROR(IPMT('PV - AO CRE'!$B$19,'PV - AO CRE'!AB$107-$A200+1,'PV - AO CRE'!$B$18,'PV - AO CRE'!#REF!),0)</f>
        <v>0</v>
      </c>
      <c r="AC200" s="37">
        <f>IFERROR(IPMT('PV - AO CRE'!$B$19,'PV - AO CRE'!AC$107-$A200+1,'PV - AO CRE'!$B$18,'PV - AO CRE'!#REF!),0)</f>
        <v>0</v>
      </c>
      <c r="AD200" s="37">
        <f>IFERROR(IPMT('PV - AO CRE'!$B$19,'PV - AO CRE'!AD$107-$A200+1,'PV - AO CRE'!$B$18,'PV - AO CRE'!#REF!),0)</f>
        <v>0</v>
      </c>
      <c r="AE200" s="37">
        <f>IFERROR(IPMT('PV - AO CRE'!$B$19,'PV - AO CRE'!AE$107-$A200+1,'PV - AO CRE'!$B$18,'PV - AO CRE'!#REF!),0)</f>
        <v>0</v>
      </c>
    </row>
    <row r="201" spans="1:31" ht="15" hidden="1" outlineLevel="1">
      <c r="A201">
        <v>16</v>
      </c>
      <c r="B201" s="37"/>
      <c r="C201" s="37"/>
      <c r="D201" s="37"/>
      <c r="E201" s="37"/>
      <c r="F201" s="37"/>
      <c r="G201" s="37"/>
      <c r="H201" s="37"/>
      <c r="I201" s="37"/>
      <c r="J201" s="37"/>
      <c r="K201" s="37"/>
      <c r="L201" s="37"/>
      <c r="M201" s="37"/>
      <c r="N201" s="37"/>
      <c r="O201" s="37"/>
      <c r="P201" s="37"/>
      <c r="Q201" s="37">
        <f>IFERROR(IPMT('PV - AO CRE'!$B$19,'PV - AO CRE'!Q$107-$A201+1,'PV - AO CRE'!$B$18,'PV - AO CRE'!#REF!),0)</f>
        <v>0</v>
      </c>
      <c r="R201" s="37">
        <f>IFERROR(IPMT('PV - AO CRE'!$B$19,'PV - AO CRE'!R$107-$A201+1,'PV - AO CRE'!$B$18,'PV - AO CRE'!#REF!),0)</f>
        <v>0</v>
      </c>
      <c r="S201" s="37">
        <f>IFERROR(IPMT('PV - AO CRE'!$B$19,'PV - AO CRE'!S$107-$A201+1,'PV - AO CRE'!$B$18,'PV - AO CRE'!#REF!),0)</f>
        <v>0</v>
      </c>
      <c r="T201" s="37">
        <f>IFERROR(IPMT('PV - AO CRE'!$B$19,'PV - AO CRE'!T$107-$A201+1,'PV - AO CRE'!$B$18,'PV - AO CRE'!#REF!),0)</f>
        <v>0</v>
      </c>
      <c r="U201" s="37">
        <f>IFERROR(IPMT('PV - AO CRE'!$B$19,'PV - AO CRE'!U$107-$A201+1,'PV - AO CRE'!$B$18,'PV - AO CRE'!#REF!),0)</f>
        <v>0</v>
      </c>
      <c r="V201" s="37">
        <f>IFERROR(IPMT('PV - AO CRE'!$B$19,'PV - AO CRE'!V$107-$A201+1,'PV - AO CRE'!$B$18,'PV - AO CRE'!#REF!),0)</f>
        <v>0</v>
      </c>
      <c r="W201" s="37">
        <f>IFERROR(IPMT('PV - AO CRE'!$B$19,'PV - AO CRE'!W$107-$A201+1,'PV - AO CRE'!$B$18,'PV - AO CRE'!#REF!),0)</f>
        <v>0</v>
      </c>
      <c r="X201" s="37">
        <f>IFERROR(IPMT('PV - AO CRE'!$B$19,'PV - AO CRE'!X$107-$A201+1,'PV - AO CRE'!$B$18,'PV - AO CRE'!#REF!),0)</f>
        <v>0</v>
      </c>
      <c r="Y201" s="37">
        <f>IFERROR(IPMT('PV - AO CRE'!$B$19,'PV - AO CRE'!Y$107-$A201+1,'PV - AO CRE'!$B$18,'PV - AO CRE'!#REF!),0)</f>
        <v>0</v>
      </c>
      <c r="Z201" s="37">
        <f>IFERROR(IPMT('PV - AO CRE'!$B$19,'PV - AO CRE'!Z$107-$A201+1,'PV - AO CRE'!$B$18,'PV - AO CRE'!#REF!),0)</f>
        <v>0</v>
      </c>
      <c r="AA201" s="37">
        <f>IFERROR(IPMT('PV - AO CRE'!$B$19,'PV - AO CRE'!AA$107-$A201+1,'PV - AO CRE'!$B$18,'PV - AO CRE'!#REF!),0)</f>
        <v>0</v>
      </c>
      <c r="AB201" s="37">
        <f>IFERROR(IPMT('PV - AO CRE'!$B$19,'PV - AO CRE'!AB$107-$A201+1,'PV - AO CRE'!$B$18,'PV - AO CRE'!#REF!),0)</f>
        <v>0</v>
      </c>
      <c r="AC201" s="37">
        <f>IFERROR(IPMT('PV - AO CRE'!$B$19,'PV - AO CRE'!AC$107-$A201+1,'PV - AO CRE'!$B$18,'PV - AO CRE'!#REF!),0)</f>
        <v>0</v>
      </c>
      <c r="AD201" s="37">
        <f>IFERROR(IPMT('PV - AO CRE'!$B$19,'PV - AO CRE'!AD$107-$A201+1,'PV - AO CRE'!$B$18,'PV - AO CRE'!#REF!),0)</f>
        <v>0</v>
      </c>
      <c r="AE201" s="37">
        <f>IFERROR(IPMT('PV - AO CRE'!$B$19,'PV - AO CRE'!AE$107-$A201+1,'PV - AO CRE'!$B$18,'PV - AO CRE'!#REF!),0)</f>
        <v>0</v>
      </c>
    </row>
    <row r="202" spans="1:31" ht="15" hidden="1" outlineLevel="1">
      <c r="A202">
        <v>17</v>
      </c>
      <c r="B202" s="37"/>
      <c r="C202" s="37"/>
      <c r="D202" s="37"/>
      <c r="E202" s="37"/>
      <c r="F202" s="37"/>
      <c r="G202" s="37"/>
      <c r="H202" s="37"/>
      <c r="I202" s="37"/>
      <c r="J202" s="37"/>
      <c r="K202" s="37"/>
      <c r="L202" s="37"/>
      <c r="M202" s="37"/>
      <c r="N202" s="37"/>
      <c r="O202" s="37"/>
      <c r="P202" s="37"/>
      <c r="Q202" s="37"/>
      <c r="R202" s="37">
        <f>IFERROR(IPMT('PV - AO CRE'!$B$19,'PV - AO CRE'!R$107-$A202+1,'PV - AO CRE'!$B$18,'PV - AO CRE'!#REF!),0)</f>
        <v>0</v>
      </c>
      <c r="S202" s="37">
        <f>IFERROR(IPMT('PV - AO CRE'!$B$19,'PV - AO CRE'!S$107-$A202+1,'PV - AO CRE'!$B$18,'PV - AO CRE'!#REF!),0)</f>
        <v>0</v>
      </c>
      <c r="T202" s="37">
        <f>IFERROR(IPMT('PV - AO CRE'!$B$19,'PV - AO CRE'!T$107-$A202+1,'PV - AO CRE'!$B$18,'PV - AO CRE'!#REF!),0)</f>
        <v>0</v>
      </c>
      <c r="U202" s="37">
        <f>IFERROR(IPMT('PV - AO CRE'!$B$19,'PV - AO CRE'!U$107-$A202+1,'PV - AO CRE'!$B$18,'PV - AO CRE'!#REF!),0)</f>
        <v>0</v>
      </c>
      <c r="V202" s="37">
        <f>IFERROR(IPMT('PV - AO CRE'!$B$19,'PV - AO CRE'!V$107-$A202+1,'PV - AO CRE'!$B$18,'PV - AO CRE'!#REF!),0)</f>
        <v>0</v>
      </c>
      <c r="W202" s="37">
        <f>IFERROR(IPMT('PV - AO CRE'!$B$19,'PV - AO CRE'!W$107-$A202+1,'PV - AO CRE'!$B$18,'PV - AO CRE'!#REF!),0)</f>
        <v>0</v>
      </c>
      <c r="X202" s="37">
        <f>IFERROR(IPMT('PV - AO CRE'!$B$19,'PV - AO CRE'!X$107-$A202+1,'PV - AO CRE'!$B$18,'PV - AO CRE'!#REF!),0)</f>
        <v>0</v>
      </c>
      <c r="Y202" s="37">
        <f>IFERROR(IPMT('PV - AO CRE'!$B$19,'PV - AO CRE'!Y$107-$A202+1,'PV - AO CRE'!$B$18,'PV - AO CRE'!#REF!),0)</f>
        <v>0</v>
      </c>
      <c r="Z202" s="37">
        <f>IFERROR(IPMT('PV - AO CRE'!$B$19,'PV - AO CRE'!Z$107-$A202+1,'PV - AO CRE'!$B$18,'PV - AO CRE'!#REF!),0)</f>
        <v>0</v>
      </c>
      <c r="AA202" s="37">
        <f>IFERROR(IPMT('PV - AO CRE'!$B$19,'PV - AO CRE'!AA$107-$A202+1,'PV - AO CRE'!$B$18,'PV - AO CRE'!#REF!),0)</f>
        <v>0</v>
      </c>
      <c r="AB202" s="37">
        <f>IFERROR(IPMT('PV - AO CRE'!$B$19,'PV - AO CRE'!AB$107-$A202+1,'PV - AO CRE'!$B$18,'PV - AO CRE'!#REF!),0)</f>
        <v>0</v>
      </c>
      <c r="AC202" s="37">
        <f>IFERROR(IPMT('PV - AO CRE'!$B$19,'PV - AO CRE'!AC$107-$A202+1,'PV - AO CRE'!$B$18,'PV - AO CRE'!#REF!),0)</f>
        <v>0</v>
      </c>
      <c r="AD202" s="37">
        <f>IFERROR(IPMT('PV - AO CRE'!$B$19,'PV - AO CRE'!AD$107-$A202+1,'PV - AO CRE'!$B$18,'PV - AO CRE'!#REF!),0)</f>
        <v>0</v>
      </c>
      <c r="AE202" s="37">
        <f>IFERROR(IPMT('PV - AO CRE'!$B$19,'PV - AO CRE'!AE$107-$A202+1,'PV - AO CRE'!$B$18,'PV - AO CRE'!#REF!),0)</f>
        <v>0</v>
      </c>
    </row>
    <row r="203" spans="1:31" ht="15" hidden="1" outlineLevel="1">
      <c r="A203">
        <v>18</v>
      </c>
      <c r="B203" s="37"/>
      <c r="C203" s="37"/>
      <c r="D203" s="37"/>
      <c r="E203" s="37"/>
      <c r="F203" s="37"/>
      <c r="G203" s="37"/>
      <c r="H203" s="37"/>
      <c r="I203" s="37"/>
      <c r="J203" s="37"/>
      <c r="K203" s="37"/>
      <c r="L203" s="37"/>
      <c r="M203" s="37"/>
      <c r="N203" s="37"/>
      <c r="O203" s="37"/>
      <c r="P203" s="37"/>
      <c r="Q203" s="37"/>
      <c r="R203" s="37"/>
      <c r="S203" s="37">
        <f>IFERROR(IPMT('PV - AO CRE'!$B$19,'PV - AO CRE'!S$107-$A203+1,'PV - AO CRE'!$B$18,'PV - AO CRE'!#REF!),0)</f>
        <v>0</v>
      </c>
      <c r="T203" s="37">
        <f>IFERROR(IPMT('PV - AO CRE'!$B$19,'PV - AO CRE'!T$107-$A203+1,'PV - AO CRE'!$B$18,'PV - AO CRE'!#REF!),0)</f>
        <v>0</v>
      </c>
      <c r="U203" s="37">
        <f>IFERROR(IPMT('PV - AO CRE'!$B$19,'PV - AO CRE'!U$107-$A203+1,'PV - AO CRE'!$B$18,'PV - AO CRE'!#REF!),0)</f>
        <v>0</v>
      </c>
      <c r="V203" s="37">
        <f>IFERROR(IPMT('PV - AO CRE'!$B$19,'PV - AO CRE'!V$107-$A203+1,'PV - AO CRE'!$B$18,'PV - AO CRE'!#REF!),0)</f>
        <v>0</v>
      </c>
      <c r="W203" s="37">
        <f>IFERROR(IPMT('PV - AO CRE'!$B$19,'PV - AO CRE'!W$107-$A203+1,'PV - AO CRE'!$B$18,'PV - AO CRE'!#REF!),0)</f>
        <v>0</v>
      </c>
      <c r="X203" s="37">
        <f>IFERROR(IPMT('PV - AO CRE'!$B$19,'PV - AO CRE'!X$107-$A203+1,'PV - AO CRE'!$B$18,'PV - AO CRE'!#REF!),0)</f>
        <v>0</v>
      </c>
      <c r="Y203" s="37">
        <f>IFERROR(IPMT('PV - AO CRE'!$B$19,'PV - AO CRE'!Y$107-$A203+1,'PV - AO CRE'!$B$18,'PV - AO CRE'!#REF!),0)</f>
        <v>0</v>
      </c>
      <c r="Z203" s="37">
        <f>IFERROR(IPMT('PV - AO CRE'!$B$19,'PV - AO CRE'!Z$107-$A203+1,'PV - AO CRE'!$B$18,'PV - AO CRE'!#REF!),0)</f>
        <v>0</v>
      </c>
      <c r="AA203" s="37">
        <f>IFERROR(IPMT('PV - AO CRE'!$B$19,'PV - AO CRE'!AA$107-$A203+1,'PV - AO CRE'!$B$18,'PV - AO CRE'!#REF!),0)</f>
        <v>0</v>
      </c>
      <c r="AB203" s="37">
        <f>IFERROR(IPMT('PV - AO CRE'!$B$19,'PV - AO CRE'!AB$107-$A203+1,'PV - AO CRE'!$B$18,'PV - AO CRE'!#REF!),0)</f>
        <v>0</v>
      </c>
      <c r="AC203" s="37">
        <f>IFERROR(IPMT('PV - AO CRE'!$B$19,'PV - AO CRE'!AC$107-$A203+1,'PV - AO CRE'!$B$18,'PV - AO CRE'!#REF!),0)</f>
        <v>0</v>
      </c>
      <c r="AD203" s="37">
        <f>IFERROR(IPMT('PV - AO CRE'!$B$19,'PV - AO CRE'!AD$107-$A203+1,'PV - AO CRE'!$B$18,'PV - AO CRE'!#REF!),0)</f>
        <v>0</v>
      </c>
      <c r="AE203" s="37">
        <f>IFERROR(IPMT('PV - AO CRE'!$B$19,'PV - AO CRE'!AE$107-$A203+1,'PV - AO CRE'!$B$18,'PV - AO CRE'!#REF!),0)</f>
        <v>0</v>
      </c>
    </row>
    <row r="204" spans="1:31" ht="15" hidden="1" outlineLevel="1">
      <c r="A204">
        <v>19</v>
      </c>
      <c r="B204" s="37"/>
      <c r="C204" s="37"/>
      <c r="D204" s="37"/>
      <c r="E204" s="37"/>
      <c r="F204" s="37"/>
      <c r="G204" s="37"/>
      <c r="H204" s="37"/>
      <c r="I204" s="37"/>
      <c r="J204" s="37"/>
      <c r="K204" s="37"/>
      <c r="L204" s="37"/>
      <c r="M204" s="37"/>
      <c r="N204" s="37"/>
      <c r="O204" s="37"/>
      <c r="P204" s="37"/>
      <c r="Q204" s="37"/>
      <c r="R204" s="37"/>
      <c r="S204" s="37"/>
      <c r="T204" s="37">
        <f>IFERROR(IPMT('PV - AO CRE'!$B$19,'PV - AO CRE'!T$107-$A204+1,'PV - AO CRE'!$B$18,'PV - AO CRE'!#REF!),0)</f>
        <v>0</v>
      </c>
      <c r="U204" s="37">
        <f>IFERROR(IPMT('PV - AO CRE'!$B$19,'PV - AO CRE'!U$107-$A204+1,'PV - AO CRE'!$B$18,'PV - AO CRE'!#REF!),0)</f>
        <v>0</v>
      </c>
      <c r="V204" s="37">
        <f>IFERROR(IPMT('PV - AO CRE'!$B$19,'PV - AO CRE'!V$107-$A204+1,'PV - AO CRE'!$B$18,'PV - AO CRE'!#REF!),0)</f>
        <v>0</v>
      </c>
      <c r="W204" s="37">
        <f>IFERROR(IPMT('PV - AO CRE'!$B$19,'PV - AO CRE'!W$107-$A204+1,'PV - AO CRE'!$B$18,'PV - AO CRE'!#REF!),0)</f>
        <v>0</v>
      </c>
      <c r="X204" s="37">
        <f>IFERROR(IPMT('PV - AO CRE'!$B$19,'PV - AO CRE'!X$107-$A204+1,'PV - AO CRE'!$B$18,'PV - AO CRE'!#REF!),0)</f>
        <v>0</v>
      </c>
      <c r="Y204" s="37">
        <f>IFERROR(IPMT('PV - AO CRE'!$B$19,'PV - AO CRE'!Y$107-$A204+1,'PV - AO CRE'!$B$18,'PV - AO CRE'!#REF!),0)</f>
        <v>0</v>
      </c>
      <c r="Z204" s="37">
        <f>IFERROR(IPMT('PV - AO CRE'!$B$19,'PV - AO CRE'!Z$107-$A204+1,'PV - AO CRE'!$B$18,'PV - AO CRE'!#REF!),0)</f>
        <v>0</v>
      </c>
      <c r="AA204" s="37">
        <f>IFERROR(IPMT('PV - AO CRE'!$B$19,'PV - AO CRE'!AA$107-$A204+1,'PV - AO CRE'!$B$18,'PV - AO CRE'!#REF!),0)</f>
        <v>0</v>
      </c>
      <c r="AB204" s="37">
        <f>IFERROR(IPMT('PV - AO CRE'!$B$19,'PV - AO CRE'!AB$107-$A204+1,'PV - AO CRE'!$B$18,'PV - AO CRE'!#REF!),0)</f>
        <v>0</v>
      </c>
      <c r="AC204" s="37">
        <f>IFERROR(IPMT('PV - AO CRE'!$B$19,'PV - AO CRE'!AC$107-$A204+1,'PV - AO CRE'!$B$18,'PV - AO CRE'!#REF!),0)</f>
        <v>0</v>
      </c>
      <c r="AD204" s="37">
        <f>IFERROR(IPMT('PV - AO CRE'!$B$19,'PV - AO CRE'!AD$107-$A204+1,'PV - AO CRE'!$B$18,'PV - AO CRE'!#REF!),0)</f>
        <v>0</v>
      </c>
      <c r="AE204" s="37">
        <f>IFERROR(IPMT('PV - AO CRE'!$B$19,'PV - AO CRE'!AE$107-$A204+1,'PV - AO CRE'!$B$18,'PV - AO CRE'!#REF!),0)</f>
        <v>0</v>
      </c>
    </row>
    <row r="205" spans="1:31" ht="15" hidden="1" outlineLevel="1">
      <c r="A205">
        <v>20</v>
      </c>
      <c r="B205" s="37"/>
      <c r="C205" s="37"/>
      <c r="D205" s="37"/>
      <c r="E205" s="37"/>
      <c r="F205" s="37"/>
      <c r="G205" s="37"/>
      <c r="H205" s="37"/>
      <c r="I205" s="37"/>
      <c r="J205" s="37"/>
      <c r="K205" s="37"/>
      <c r="L205" s="37"/>
      <c r="M205" s="37"/>
      <c r="N205" s="37"/>
      <c r="O205" s="37"/>
      <c r="P205" s="37"/>
      <c r="Q205" s="37"/>
      <c r="R205" s="37"/>
      <c r="S205" s="37"/>
      <c r="T205" s="37"/>
      <c r="U205" s="37">
        <f>IFERROR(IPMT('PV - AO CRE'!$B$19,'PV - AO CRE'!U$107-$A205+1,'PV - AO CRE'!$B$18,'PV - AO CRE'!#REF!),0)</f>
        <v>0</v>
      </c>
      <c r="V205" s="37">
        <f>IFERROR(IPMT('PV - AO CRE'!$B$19,'PV - AO CRE'!V$107-$A205+1,'PV - AO CRE'!$B$18,'PV - AO CRE'!#REF!),0)</f>
        <v>0</v>
      </c>
      <c r="W205" s="37">
        <f>IFERROR(IPMT('PV - AO CRE'!$B$19,'PV - AO CRE'!W$107-$A205+1,'PV - AO CRE'!$B$18,'PV - AO CRE'!#REF!),0)</f>
        <v>0</v>
      </c>
      <c r="X205" s="37">
        <f>IFERROR(IPMT('PV - AO CRE'!$B$19,'PV - AO CRE'!X$107-$A205+1,'PV - AO CRE'!$B$18,'PV - AO CRE'!#REF!),0)</f>
        <v>0</v>
      </c>
      <c r="Y205" s="37">
        <f>IFERROR(IPMT('PV - AO CRE'!$B$19,'PV - AO CRE'!Y$107-$A205+1,'PV - AO CRE'!$B$18,'PV - AO CRE'!#REF!),0)</f>
        <v>0</v>
      </c>
      <c r="Z205" s="37">
        <f>IFERROR(IPMT('PV - AO CRE'!$B$19,'PV - AO CRE'!Z$107-$A205+1,'PV - AO CRE'!$B$18,'PV - AO CRE'!#REF!),0)</f>
        <v>0</v>
      </c>
      <c r="AA205" s="37">
        <f>IFERROR(IPMT('PV - AO CRE'!$B$19,'PV - AO CRE'!AA$107-$A205+1,'PV - AO CRE'!$B$18,'PV - AO CRE'!#REF!),0)</f>
        <v>0</v>
      </c>
      <c r="AB205" s="37">
        <f>IFERROR(IPMT('PV - AO CRE'!$B$19,'PV - AO CRE'!AB$107-$A205+1,'PV - AO CRE'!$B$18,'PV - AO CRE'!#REF!),0)</f>
        <v>0</v>
      </c>
      <c r="AC205" s="37">
        <f>IFERROR(IPMT('PV - AO CRE'!$B$19,'PV - AO CRE'!AC$107-$A205+1,'PV - AO CRE'!$B$18,'PV - AO CRE'!#REF!),0)</f>
        <v>0</v>
      </c>
      <c r="AD205" s="37">
        <f>IFERROR(IPMT('PV - AO CRE'!$B$19,'PV - AO CRE'!AD$107-$A205+1,'PV - AO CRE'!$B$18,'PV - AO CRE'!#REF!),0)</f>
        <v>0</v>
      </c>
      <c r="AE205" s="37">
        <f>IFERROR(IPMT('PV - AO CRE'!$B$19,'PV - AO CRE'!AE$107-$A205+1,'PV - AO CRE'!$B$18,'PV - AO CRE'!#REF!),0)</f>
        <v>0</v>
      </c>
    </row>
    <row r="206" spans="1:31" ht="15" hidden="1" outlineLevel="1">
      <c r="A206">
        <v>21</v>
      </c>
      <c r="B206" s="37"/>
      <c r="C206" s="37"/>
      <c r="D206" s="37"/>
      <c r="E206" s="37"/>
      <c r="F206" s="37"/>
      <c r="G206" s="37"/>
      <c r="H206" s="37"/>
      <c r="I206" s="37"/>
      <c r="J206" s="37"/>
      <c r="K206" s="37"/>
      <c r="L206" s="37"/>
      <c r="M206" s="37"/>
      <c r="N206" s="37"/>
      <c r="O206" s="37"/>
      <c r="P206" s="37"/>
      <c r="Q206" s="37"/>
      <c r="R206" s="37"/>
      <c r="S206" s="37"/>
      <c r="T206" s="37"/>
      <c r="U206" s="37"/>
      <c r="V206" s="37">
        <f>IFERROR(IPMT('PV - AO CRE'!$B$19,'PV - AO CRE'!V$107-$A206+1,'PV - AO CRE'!$B$18,'PV - AO CRE'!#REF!),0)</f>
        <v>0</v>
      </c>
      <c r="W206" s="37">
        <f>IFERROR(IPMT('PV - AO CRE'!$B$19,'PV - AO CRE'!W$107-$A206+1,'PV - AO CRE'!$B$18,'PV - AO CRE'!#REF!),0)</f>
        <v>0</v>
      </c>
      <c r="X206" s="37">
        <f>IFERROR(IPMT('PV - AO CRE'!$B$19,'PV - AO CRE'!X$107-$A206+1,'PV - AO CRE'!$B$18,'PV - AO CRE'!#REF!),0)</f>
        <v>0</v>
      </c>
      <c r="Y206" s="37">
        <f>IFERROR(IPMT('PV - AO CRE'!$B$19,'PV - AO CRE'!Y$107-$A206+1,'PV - AO CRE'!$B$18,'PV - AO CRE'!#REF!),0)</f>
        <v>0</v>
      </c>
      <c r="Z206" s="37">
        <f>IFERROR(IPMT('PV - AO CRE'!$B$19,'PV - AO CRE'!Z$107-$A206+1,'PV - AO CRE'!$B$18,'PV - AO CRE'!#REF!),0)</f>
        <v>0</v>
      </c>
      <c r="AA206" s="37">
        <f>IFERROR(IPMT('PV - AO CRE'!$B$19,'PV - AO CRE'!AA$107-$A206+1,'PV - AO CRE'!$B$18,'PV - AO CRE'!#REF!),0)</f>
        <v>0</v>
      </c>
      <c r="AB206" s="37">
        <f>IFERROR(IPMT('PV - AO CRE'!$B$19,'PV - AO CRE'!AB$107-$A206+1,'PV - AO CRE'!$B$18,'PV - AO CRE'!#REF!),0)</f>
        <v>0</v>
      </c>
      <c r="AC206" s="37">
        <f>IFERROR(IPMT('PV - AO CRE'!$B$19,'PV - AO CRE'!AC$107-$A206+1,'PV - AO CRE'!$B$18,'PV - AO CRE'!#REF!),0)</f>
        <v>0</v>
      </c>
      <c r="AD206" s="37">
        <f>IFERROR(IPMT('PV - AO CRE'!$B$19,'PV - AO CRE'!AD$107-$A206+1,'PV - AO CRE'!$B$18,'PV - AO CRE'!#REF!),0)</f>
        <v>0</v>
      </c>
      <c r="AE206" s="37">
        <f>IFERROR(IPMT('PV - AO CRE'!$B$19,'PV - AO CRE'!AE$107-$A206+1,'PV - AO CRE'!$B$18,'PV - AO CRE'!#REF!),0)</f>
        <v>0</v>
      </c>
    </row>
    <row r="207" spans="1:31" ht="15" hidden="1" outlineLevel="1">
      <c r="A207">
        <v>22</v>
      </c>
      <c r="B207" s="37"/>
      <c r="C207" s="37"/>
      <c r="D207" s="37"/>
      <c r="E207" s="37"/>
      <c r="F207" s="37"/>
      <c r="G207" s="37"/>
      <c r="H207" s="37"/>
      <c r="I207" s="37"/>
      <c r="J207" s="37"/>
      <c r="K207" s="37"/>
      <c r="L207" s="37"/>
      <c r="M207" s="37"/>
      <c r="N207" s="37"/>
      <c r="O207" s="37"/>
      <c r="P207" s="37"/>
      <c r="Q207" s="37"/>
      <c r="R207" s="37"/>
      <c r="S207" s="37"/>
      <c r="T207" s="37"/>
      <c r="U207" s="37"/>
      <c r="V207" s="37"/>
      <c r="W207" s="37">
        <f>IFERROR(IPMT('PV - AO CRE'!$B$19,'PV - AO CRE'!W$107-$A207+1,'PV - AO CRE'!$B$18,'PV - AO CRE'!#REF!),0)</f>
        <v>0</v>
      </c>
      <c r="X207" s="37">
        <f>IFERROR(IPMT('PV - AO CRE'!$B$19,'PV - AO CRE'!X$107-$A207+1,'PV - AO CRE'!$B$18,'PV - AO CRE'!#REF!),0)</f>
        <v>0</v>
      </c>
      <c r="Y207" s="37">
        <f>IFERROR(IPMT('PV - AO CRE'!$B$19,'PV - AO CRE'!Y$107-$A207+1,'PV - AO CRE'!$B$18,'PV - AO CRE'!#REF!),0)</f>
        <v>0</v>
      </c>
      <c r="Z207" s="37">
        <f>IFERROR(IPMT('PV - AO CRE'!$B$19,'PV - AO CRE'!Z$107-$A207+1,'PV - AO CRE'!$B$18,'PV - AO CRE'!#REF!),0)</f>
        <v>0</v>
      </c>
      <c r="AA207" s="37">
        <f>IFERROR(IPMT('PV - AO CRE'!$B$19,'PV - AO CRE'!AA$107-$A207+1,'PV - AO CRE'!$B$18,'PV - AO CRE'!#REF!),0)</f>
        <v>0</v>
      </c>
      <c r="AB207" s="37">
        <f>IFERROR(IPMT('PV - AO CRE'!$B$19,'PV - AO CRE'!AB$107-$A207+1,'PV - AO CRE'!$B$18,'PV - AO CRE'!#REF!),0)</f>
        <v>0</v>
      </c>
      <c r="AC207" s="37">
        <f>IFERROR(IPMT('PV - AO CRE'!$B$19,'PV - AO CRE'!AC$107-$A207+1,'PV - AO CRE'!$B$18,'PV - AO CRE'!#REF!),0)</f>
        <v>0</v>
      </c>
      <c r="AD207" s="37">
        <f>IFERROR(IPMT('PV - AO CRE'!$B$19,'PV - AO CRE'!AD$107-$A207+1,'PV - AO CRE'!$B$18,'PV - AO CRE'!#REF!),0)</f>
        <v>0</v>
      </c>
      <c r="AE207" s="37">
        <f>IFERROR(IPMT('PV - AO CRE'!$B$19,'PV - AO CRE'!AE$107-$A207+1,'PV - AO CRE'!$B$18,'PV - AO CRE'!#REF!),0)</f>
        <v>0</v>
      </c>
    </row>
    <row r="208" spans="1:31" ht="15" hidden="1" outlineLevel="1">
      <c r="A208">
        <v>23</v>
      </c>
      <c r="B208" s="37"/>
      <c r="C208" s="37"/>
      <c r="D208" s="37"/>
      <c r="E208" s="37"/>
      <c r="F208" s="37"/>
      <c r="G208" s="37"/>
      <c r="H208" s="37"/>
      <c r="I208" s="37"/>
      <c r="J208" s="37"/>
      <c r="K208" s="37"/>
      <c r="L208" s="37"/>
      <c r="M208" s="37"/>
      <c r="N208" s="37"/>
      <c r="O208" s="37"/>
      <c r="P208" s="37"/>
      <c r="Q208" s="37"/>
      <c r="R208" s="37"/>
      <c r="S208" s="37"/>
      <c r="T208" s="37"/>
      <c r="U208" s="37"/>
      <c r="V208" s="37"/>
      <c r="W208" s="37"/>
      <c r="X208" s="37">
        <f>IFERROR(IPMT('PV - AO CRE'!$B$19,'PV - AO CRE'!X$107-$A208+1,'PV - AO CRE'!$B$18,'PV - AO CRE'!#REF!),0)</f>
        <v>0</v>
      </c>
      <c r="Y208" s="37">
        <f>IFERROR(IPMT('PV - AO CRE'!$B$19,'PV - AO CRE'!Y$107-$A208+1,'PV - AO CRE'!$B$18,'PV - AO CRE'!#REF!),0)</f>
        <v>0</v>
      </c>
      <c r="Z208" s="37">
        <f>IFERROR(IPMT('PV - AO CRE'!$B$19,'PV - AO CRE'!Z$107-$A208+1,'PV - AO CRE'!$B$18,'PV - AO CRE'!#REF!),0)</f>
        <v>0</v>
      </c>
      <c r="AA208" s="37">
        <f>IFERROR(IPMT('PV - AO CRE'!$B$19,'PV - AO CRE'!AA$107-$A208+1,'PV - AO CRE'!$B$18,'PV - AO CRE'!#REF!),0)</f>
        <v>0</v>
      </c>
      <c r="AB208" s="37">
        <f>IFERROR(IPMT('PV - AO CRE'!$B$19,'PV - AO CRE'!AB$107-$A208+1,'PV - AO CRE'!$B$18,'PV - AO CRE'!#REF!),0)</f>
        <v>0</v>
      </c>
      <c r="AC208" s="37">
        <f>IFERROR(IPMT('PV - AO CRE'!$B$19,'PV - AO CRE'!AC$107-$A208+1,'PV - AO CRE'!$B$18,'PV - AO CRE'!#REF!),0)</f>
        <v>0</v>
      </c>
      <c r="AD208" s="37">
        <f>IFERROR(IPMT('PV - AO CRE'!$B$19,'PV - AO CRE'!AD$107-$A208+1,'PV - AO CRE'!$B$18,'PV - AO CRE'!#REF!),0)</f>
        <v>0</v>
      </c>
      <c r="AE208" s="37">
        <f>IFERROR(IPMT('PV - AO CRE'!$B$19,'PV - AO CRE'!AE$107-$A208+1,'PV - AO CRE'!$B$18,'PV - AO CRE'!#REF!),0)</f>
        <v>0</v>
      </c>
    </row>
    <row r="209" spans="1:31" ht="15" hidden="1" outlineLevel="1">
      <c r="A209">
        <v>24</v>
      </c>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f>IFERROR(IPMT('PV - AO CRE'!$B$19,'PV - AO CRE'!Y$107-$A209+1,'PV - AO CRE'!$B$18,'PV - AO CRE'!#REF!),0)</f>
        <v>0</v>
      </c>
      <c r="Z209" s="37">
        <f>IFERROR(IPMT('PV - AO CRE'!$B$19,'PV - AO CRE'!Z$107-$A209+1,'PV - AO CRE'!$B$18,'PV - AO CRE'!#REF!),0)</f>
        <v>0</v>
      </c>
      <c r="AA209" s="37">
        <f>IFERROR(IPMT('PV - AO CRE'!$B$19,'PV - AO CRE'!AA$107-$A209+1,'PV - AO CRE'!$B$18,'PV - AO CRE'!#REF!),0)</f>
        <v>0</v>
      </c>
      <c r="AB209" s="37">
        <f>IFERROR(IPMT('PV - AO CRE'!$B$19,'PV - AO CRE'!AB$107-$A209+1,'PV - AO CRE'!$B$18,'PV - AO CRE'!#REF!),0)</f>
        <v>0</v>
      </c>
      <c r="AC209" s="37">
        <f>IFERROR(IPMT('PV - AO CRE'!$B$19,'PV - AO CRE'!AC$107-$A209+1,'PV - AO CRE'!$B$18,'PV - AO CRE'!#REF!),0)</f>
        <v>0</v>
      </c>
      <c r="AD209" s="37">
        <f>IFERROR(IPMT('PV - AO CRE'!$B$19,'PV - AO CRE'!AD$107-$A209+1,'PV - AO CRE'!$B$18,'PV - AO CRE'!#REF!),0)</f>
        <v>0</v>
      </c>
      <c r="AE209" s="37">
        <f>IFERROR(IPMT('PV - AO CRE'!$B$19,'PV - AO CRE'!AE$107-$A209+1,'PV - AO CRE'!$B$18,'PV - AO CRE'!#REF!),0)</f>
        <v>0</v>
      </c>
    </row>
    <row r="210" spans="1:31" ht="15" hidden="1" outlineLevel="1">
      <c r="A210">
        <v>25</v>
      </c>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f>IFERROR(IPMT('PV - AO CRE'!$B$19,'PV - AO CRE'!Z$107-$A210+1,'PV - AO CRE'!$B$18,'PV - AO CRE'!#REF!),0)</f>
        <v>0</v>
      </c>
      <c r="AA210" s="37">
        <f>IFERROR(IPMT('PV - AO CRE'!$B$19,'PV - AO CRE'!AA$107-$A210+1,'PV - AO CRE'!$B$18,'PV - AO CRE'!#REF!),0)</f>
        <v>0</v>
      </c>
      <c r="AB210" s="37">
        <f>IFERROR(IPMT('PV - AO CRE'!$B$19,'PV - AO CRE'!AB$107-$A210+1,'PV - AO CRE'!$B$18,'PV - AO CRE'!#REF!),0)</f>
        <v>0</v>
      </c>
      <c r="AC210" s="37">
        <f>IFERROR(IPMT('PV - AO CRE'!$B$19,'PV - AO CRE'!AC$107-$A210+1,'PV - AO CRE'!$B$18,'PV - AO CRE'!#REF!),0)</f>
        <v>0</v>
      </c>
      <c r="AD210" s="37">
        <f>IFERROR(IPMT('PV - AO CRE'!$B$19,'PV - AO CRE'!AD$107-$A210+1,'PV - AO CRE'!$B$18,'PV - AO CRE'!#REF!),0)</f>
        <v>0</v>
      </c>
      <c r="AE210" s="37">
        <f>IFERROR(IPMT('PV - AO CRE'!$B$19,'PV - AO CRE'!AE$107-$A210+1,'PV - AO CRE'!$B$18,'PV - AO CRE'!#REF!),0)</f>
        <v>0</v>
      </c>
    </row>
    <row r="211" spans="1:31" ht="15" hidden="1" outlineLevel="1">
      <c r="A211">
        <v>26</v>
      </c>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f>IFERROR(IPMT('PV - AO CRE'!$B$19,'PV - AO CRE'!AA$107-$A211+1,'PV - AO CRE'!$B$18,'PV - AO CRE'!#REF!),0)</f>
        <v>0</v>
      </c>
      <c r="AB211" s="37">
        <f>IFERROR(IPMT('PV - AO CRE'!$B$19,'PV - AO CRE'!AB$107-$A211+1,'PV - AO CRE'!$B$18,'PV - AO CRE'!#REF!),0)</f>
        <v>0</v>
      </c>
      <c r="AC211" s="37">
        <f>IFERROR(IPMT('PV - AO CRE'!$B$19,'PV - AO CRE'!AC$107-$A211+1,'PV - AO CRE'!$B$18,'PV - AO CRE'!#REF!),0)</f>
        <v>0</v>
      </c>
      <c r="AD211" s="37">
        <f>IFERROR(IPMT('PV - AO CRE'!$B$19,'PV - AO CRE'!AD$107-$A211+1,'PV - AO CRE'!$B$18,'PV - AO CRE'!#REF!),0)</f>
        <v>0</v>
      </c>
      <c r="AE211" s="37">
        <f>IFERROR(IPMT('PV - AO CRE'!$B$19,'PV - AO CRE'!AE$107-$A211+1,'PV - AO CRE'!$B$18,'PV - AO CRE'!#REF!),0)</f>
        <v>0</v>
      </c>
    </row>
    <row r="212" spans="1:31" ht="15" hidden="1" outlineLevel="1">
      <c r="A212">
        <v>27</v>
      </c>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f>IFERROR(IPMT('PV - AO CRE'!$B$19,'PV - AO CRE'!AB$107-$A212+1,'PV - AO CRE'!$B$18,'PV - AO CRE'!#REF!),0)</f>
        <v>0</v>
      </c>
      <c r="AC212" s="37">
        <f>IFERROR(IPMT('PV - AO CRE'!$B$19,'PV - AO CRE'!AC$107-$A212+1,'PV - AO CRE'!$B$18,'PV - AO CRE'!#REF!),0)</f>
        <v>0</v>
      </c>
      <c r="AD212" s="37">
        <f>IFERROR(IPMT('PV - AO CRE'!$B$19,'PV - AO CRE'!AD$107-$A212+1,'PV - AO CRE'!$B$18,'PV - AO CRE'!#REF!),0)</f>
        <v>0</v>
      </c>
      <c r="AE212" s="37">
        <f>IFERROR(IPMT('PV - AO CRE'!$B$19,'PV - AO CRE'!AE$107-$A212+1,'PV - AO CRE'!$B$18,'PV - AO CRE'!#REF!),0)</f>
        <v>0</v>
      </c>
    </row>
    <row r="213" spans="1:31" ht="15" hidden="1" outlineLevel="1">
      <c r="A213">
        <v>28</v>
      </c>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f>IFERROR(IPMT('PV - AO CRE'!$B$19,'PV - AO CRE'!AC$107-$A213+1,'PV - AO CRE'!$B$18,'PV - AO CRE'!#REF!),0)</f>
        <v>0</v>
      </c>
      <c r="AD213" s="37">
        <f>IFERROR(IPMT('PV - AO CRE'!$B$19,'PV - AO CRE'!AD$107-$A213+1,'PV - AO CRE'!$B$18,'PV - AO CRE'!#REF!),0)</f>
        <v>0</v>
      </c>
      <c r="AE213" s="37">
        <f>IFERROR(IPMT('PV - AO CRE'!$B$19,'PV - AO CRE'!AE$107-$A213+1,'PV - AO CRE'!$B$18,'PV - AO CRE'!#REF!),0)</f>
        <v>0</v>
      </c>
    </row>
    <row r="214" spans="1:31" ht="15" hidden="1" outlineLevel="1">
      <c r="A214">
        <v>29</v>
      </c>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f>IFERROR(IPMT('PV - AO CRE'!$B$19,'PV - AO CRE'!AD$107-$A214+1,'PV - AO CRE'!$B$18,'PV - AO CRE'!#REF!),0)</f>
        <v>0</v>
      </c>
      <c r="AE214" s="37">
        <f>IFERROR(IPMT('PV - AO CRE'!$B$19,'PV - AO CRE'!AE$107-$A214+1,'PV - AO CRE'!$B$18,'PV - AO CRE'!#REF!),0)</f>
        <v>0</v>
      </c>
    </row>
    <row r="215" spans="1:31" ht="15" hidden="1" outlineLevel="1">
      <c r="A215">
        <v>30</v>
      </c>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f>IFERROR(IPMT('PV - AO CRE'!$B$19,'PV - AO CRE'!AE$107-$A215+1,'PV - AO CRE'!$B$18,'PV - AO CRE'!#REF!),0)</f>
        <v>0</v>
      </c>
    </row>
    <row r="216" spans="1:31" hidden="1" outlineLevel="1">
      <c r="A216" s="3" t="s">
        <v>0</v>
      </c>
      <c r="B216" s="44">
        <f>SUM(B186:B215)</f>
        <v>0</v>
      </c>
      <c r="C216" s="44">
        <f>SUM(C186:C215)</f>
        <v>0</v>
      </c>
      <c r="D216" s="44">
        <f t="shared" ref="D216:AE216" si="54">SUM(D186:D215)</f>
        <v>0</v>
      </c>
      <c r="E216" s="44">
        <f t="shared" si="54"/>
        <v>0</v>
      </c>
      <c r="F216" s="44">
        <f t="shared" si="54"/>
        <v>0</v>
      </c>
      <c r="G216" s="44">
        <f t="shared" si="54"/>
        <v>0</v>
      </c>
      <c r="H216" s="44">
        <f t="shared" si="54"/>
        <v>0</v>
      </c>
      <c r="I216" s="44">
        <f t="shared" si="54"/>
        <v>0</v>
      </c>
      <c r="J216" s="44">
        <f t="shared" si="54"/>
        <v>0</v>
      </c>
      <c r="K216" s="44">
        <f t="shared" si="54"/>
        <v>0</v>
      </c>
      <c r="L216" s="44">
        <f t="shared" si="54"/>
        <v>0</v>
      </c>
      <c r="M216" s="44">
        <f t="shared" si="54"/>
        <v>0</v>
      </c>
      <c r="N216" s="44">
        <f t="shared" si="54"/>
        <v>0</v>
      </c>
      <c r="O216" s="44">
        <f t="shared" si="54"/>
        <v>0</v>
      </c>
      <c r="P216" s="44">
        <f t="shared" si="54"/>
        <v>0</v>
      </c>
      <c r="Q216" s="44">
        <f t="shared" si="54"/>
        <v>0</v>
      </c>
      <c r="R216" s="44">
        <f t="shared" si="54"/>
        <v>0</v>
      </c>
      <c r="S216" s="44">
        <f t="shared" si="54"/>
        <v>0</v>
      </c>
      <c r="T216" s="44">
        <f t="shared" si="54"/>
        <v>0</v>
      </c>
      <c r="U216" s="44">
        <f t="shared" si="54"/>
        <v>0</v>
      </c>
      <c r="V216" s="44">
        <f t="shared" si="54"/>
        <v>0</v>
      </c>
      <c r="W216" s="44">
        <f t="shared" si="54"/>
        <v>0</v>
      </c>
      <c r="X216" s="44">
        <f t="shared" si="54"/>
        <v>0</v>
      </c>
      <c r="Y216" s="44">
        <f t="shared" si="54"/>
        <v>0</v>
      </c>
      <c r="Z216" s="44">
        <f t="shared" si="54"/>
        <v>0</v>
      </c>
      <c r="AA216" s="44">
        <f t="shared" si="54"/>
        <v>0</v>
      </c>
      <c r="AB216" s="44">
        <f t="shared" si="54"/>
        <v>0</v>
      </c>
      <c r="AC216" s="44">
        <f t="shared" si="54"/>
        <v>0</v>
      </c>
      <c r="AD216" s="44">
        <f t="shared" si="54"/>
        <v>0</v>
      </c>
      <c r="AE216" s="44">
        <f t="shared" si="54"/>
        <v>0</v>
      </c>
    </row>
    <row r="217" spans="1:31" hidden="1" outlineLevel="1"/>
    <row r="218" spans="1:31" ht="15" hidden="1" outlineLevel="1">
      <c r="A218" s="2" t="s">
        <v>60</v>
      </c>
      <c r="B218">
        <f>B185</f>
        <v>1</v>
      </c>
      <c r="C218">
        <f t="shared" ref="C218:AE218" si="55">C185</f>
        <v>2</v>
      </c>
      <c r="D218">
        <f t="shared" si="55"/>
        <v>3</v>
      </c>
      <c r="E218">
        <f t="shared" si="55"/>
        <v>4</v>
      </c>
      <c r="F218">
        <f t="shared" si="55"/>
        <v>5</v>
      </c>
      <c r="G218">
        <f t="shared" si="55"/>
        <v>6</v>
      </c>
      <c r="H218">
        <f t="shared" si="55"/>
        <v>7</v>
      </c>
      <c r="I218">
        <f t="shared" si="55"/>
        <v>8</v>
      </c>
      <c r="J218">
        <f t="shared" si="55"/>
        <v>9</v>
      </c>
      <c r="K218">
        <f t="shared" si="55"/>
        <v>10</v>
      </c>
      <c r="L218">
        <f t="shared" si="55"/>
        <v>11</v>
      </c>
      <c r="M218">
        <f t="shared" si="55"/>
        <v>12</v>
      </c>
      <c r="N218">
        <f t="shared" si="55"/>
        <v>13</v>
      </c>
      <c r="O218">
        <f t="shared" si="55"/>
        <v>14</v>
      </c>
      <c r="P218">
        <f t="shared" si="55"/>
        <v>15</v>
      </c>
      <c r="Q218">
        <f t="shared" si="55"/>
        <v>16</v>
      </c>
      <c r="R218">
        <f t="shared" si="55"/>
        <v>17</v>
      </c>
      <c r="S218">
        <f t="shared" si="55"/>
        <v>18</v>
      </c>
      <c r="T218">
        <f t="shared" si="55"/>
        <v>19</v>
      </c>
      <c r="U218">
        <f t="shared" si="55"/>
        <v>20</v>
      </c>
      <c r="V218">
        <f t="shared" si="55"/>
        <v>21</v>
      </c>
      <c r="W218">
        <f t="shared" si="55"/>
        <v>22</v>
      </c>
      <c r="X218">
        <f t="shared" si="55"/>
        <v>23</v>
      </c>
      <c r="Y218">
        <f t="shared" si="55"/>
        <v>24</v>
      </c>
      <c r="Z218">
        <f t="shared" si="55"/>
        <v>25</v>
      </c>
      <c r="AA218">
        <f t="shared" si="55"/>
        <v>26</v>
      </c>
      <c r="AB218">
        <f t="shared" si="55"/>
        <v>27</v>
      </c>
      <c r="AC218">
        <f t="shared" si="55"/>
        <v>28</v>
      </c>
      <c r="AD218">
        <f t="shared" si="55"/>
        <v>29</v>
      </c>
      <c r="AE218">
        <f t="shared" si="55"/>
        <v>30</v>
      </c>
    </row>
    <row r="219" spans="1:31" ht="15" hidden="1" outlineLevel="1">
      <c r="A219">
        <v>1</v>
      </c>
      <c r="B219" s="37">
        <f>IFERROR(PPMT('PV - AO CRE'!$B$19,'PV - AO CRE'!B$107,'PV - AO CRE'!$B$18,'PV - AO CRE'!#REF!),0)</f>
        <v>0</v>
      </c>
      <c r="C219" s="37">
        <f>IFERROR(PPMT('PV - AO CRE'!$B$19,'PV - AO CRE'!C$107,'PV - AO CRE'!$B$18,'PV - AO CRE'!#REF!),0)</f>
        <v>0</v>
      </c>
      <c r="D219" s="37">
        <f>IFERROR(PPMT('PV - AO CRE'!$B$19,'PV - AO CRE'!D$107,'PV - AO CRE'!$B$18,'PV - AO CRE'!#REF!),0)</f>
        <v>0</v>
      </c>
      <c r="E219" s="37">
        <f>IFERROR(PPMT('PV - AO CRE'!$B$19,'PV - AO CRE'!E$107,'PV - AO CRE'!$B$18,'PV - AO CRE'!#REF!),0)</f>
        <v>0</v>
      </c>
      <c r="F219" s="37">
        <f>IFERROR(PPMT('PV - AO CRE'!$B$19,'PV - AO CRE'!F$107,'PV - AO CRE'!$B$18,'PV - AO CRE'!#REF!),0)</f>
        <v>0</v>
      </c>
      <c r="G219" s="37">
        <f>IFERROR(PPMT('PV - AO CRE'!$B$19,'PV - AO CRE'!G$107,'PV - AO CRE'!$B$18,'PV - AO CRE'!#REF!),0)</f>
        <v>0</v>
      </c>
      <c r="H219" s="37">
        <f>IFERROR(PPMT('PV - AO CRE'!$B$19,'PV - AO CRE'!H$107,'PV - AO CRE'!$B$18,'PV - AO CRE'!#REF!),0)</f>
        <v>0</v>
      </c>
      <c r="I219" s="37">
        <f>IFERROR(PPMT('PV - AO CRE'!$B$19,'PV - AO CRE'!I$107,'PV - AO CRE'!$B$18,'PV - AO CRE'!#REF!),0)</f>
        <v>0</v>
      </c>
      <c r="J219" s="37">
        <f>IFERROR(PPMT('PV - AO CRE'!$B$19,'PV - AO CRE'!J$107,'PV - AO CRE'!$B$18,'PV - AO CRE'!#REF!),0)</f>
        <v>0</v>
      </c>
      <c r="K219" s="37">
        <f>IFERROR(PPMT('PV - AO CRE'!$B$19,'PV - AO CRE'!K$107,'PV - AO CRE'!$B$18,'PV - AO CRE'!#REF!),0)</f>
        <v>0</v>
      </c>
      <c r="L219" s="37">
        <f>IFERROR(PPMT('PV - AO CRE'!$B$19,'PV - AO CRE'!L$107,'PV - AO CRE'!$B$18,'PV - AO CRE'!#REF!),0)</f>
        <v>0</v>
      </c>
      <c r="M219" s="37">
        <f>IFERROR(PPMT('PV - AO CRE'!$B$19,'PV - AO CRE'!M$107,'PV - AO CRE'!$B$18,'PV - AO CRE'!#REF!),0)</f>
        <v>0</v>
      </c>
      <c r="N219" s="37">
        <f>IFERROR(PPMT('PV - AO CRE'!$B$19,'PV - AO CRE'!N$107,'PV - AO CRE'!$B$18,'PV - AO CRE'!#REF!),0)</f>
        <v>0</v>
      </c>
      <c r="O219" s="37">
        <f>IFERROR(PPMT('PV - AO CRE'!$B$19,'PV - AO CRE'!O$107,'PV - AO CRE'!$B$18,'PV - AO CRE'!#REF!),0)</f>
        <v>0</v>
      </c>
      <c r="P219" s="37">
        <f>IFERROR(PPMT('PV - AO CRE'!$B$19,'PV - AO CRE'!P$107,'PV - AO CRE'!$B$18,'PV - AO CRE'!#REF!),0)</f>
        <v>0</v>
      </c>
      <c r="Q219" s="37">
        <f>IFERROR(PPMT('PV - AO CRE'!$B$19,'PV - AO CRE'!Q$107,'PV - AO CRE'!$B$18,'PV - AO CRE'!#REF!),0)</f>
        <v>0</v>
      </c>
      <c r="R219" s="37">
        <f>IFERROR(PPMT('PV - AO CRE'!$B$19,'PV - AO CRE'!R$107,'PV - AO CRE'!$B$18,'PV - AO CRE'!#REF!),0)</f>
        <v>0</v>
      </c>
      <c r="S219" s="37">
        <f>IFERROR(PPMT('PV - AO CRE'!$B$19,'PV - AO CRE'!S$107,'PV - AO CRE'!$B$18,'PV - AO CRE'!#REF!),0)</f>
        <v>0</v>
      </c>
      <c r="T219" s="37">
        <f>IFERROR(PPMT('PV - AO CRE'!$B$19,'PV - AO CRE'!T$107,'PV - AO CRE'!$B$18,'PV - AO CRE'!#REF!),0)</f>
        <v>0</v>
      </c>
      <c r="U219" s="37">
        <f>IFERROR(PPMT('PV - AO CRE'!$B$19,'PV - AO CRE'!U$107,'PV - AO CRE'!$B$18,'PV - AO CRE'!#REF!),0)</f>
        <v>0</v>
      </c>
      <c r="V219" s="37">
        <f>IFERROR(PPMT('PV - AO CRE'!$B$19,'PV - AO CRE'!V$107,'PV - AO CRE'!$B$18,'PV - AO CRE'!#REF!),0)</f>
        <v>0</v>
      </c>
      <c r="W219" s="37">
        <f>IFERROR(PPMT('PV - AO CRE'!$B$19,'PV - AO CRE'!W$107,'PV - AO CRE'!$B$18,'PV - AO CRE'!#REF!),0)</f>
        <v>0</v>
      </c>
      <c r="X219" s="37">
        <f>IFERROR(PPMT('PV - AO CRE'!$B$19,'PV - AO CRE'!X$107,'PV - AO CRE'!$B$18,'PV - AO CRE'!#REF!),0)</f>
        <v>0</v>
      </c>
      <c r="Y219" s="37">
        <f>IFERROR(PPMT('PV - AO CRE'!$B$19,'PV - AO CRE'!Y$107,'PV - AO CRE'!$B$18,'PV - AO CRE'!#REF!),0)</f>
        <v>0</v>
      </c>
      <c r="Z219" s="37">
        <f>IFERROR(PPMT('PV - AO CRE'!$B$19,'PV - AO CRE'!Z$107,'PV - AO CRE'!$B$18,'PV - AO CRE'!#REF!),0)</f>
        <v>0</v>
      </c>
      <c r="AA219" s="37">
        <f>IFERROR(PPMT('PV - AO CRE'!$B$19,'PV - AO CRE'!AA$107,'PV - AO CRE'!$B$18,'PV - AO CRE'!#REF!),0)</f>
        <v>0</v>
      </c>
      <c r="AB219" s="37">
        <f>IFERROR(PPMT('PV - AO CRE'!$B$19,'PV - AO CRE'!AB$107,'PV - AO CRE'!$B$18,'PV - AO CRE'!#REF!),0)</f>
        <v>0</v>
      </c>
      <c r="AC219" s="37">
        <f>IFERROR(PPMT('PV - AO CRE'!$B$19,'PV - AO CRE'!AC$107,'PV - AO CRE'!$B$18,'PV - AO CRE'!#REF!),0)</f>
        <v>0</v>
      </c>
      <c r="AD219" s="37">
        <f>IFERROR(PPMT('PV - AO CRE'!$B$19,'PV - AO CRE'!AD$107,'PV - AO CRE'!$B$18,'PV - AO CRE'!#REF!),0)</f>
        <v>0</v>
      </c>
      <c r="AE219" s="37">
        <f>IFERROR(PPMT('PV - AO CRE'!$B$19,'PV - AO CRE'!AE$107,'PV - AO CRE'!$B$18,'PV - AO CRE'!#REF!),0)</f>
        <v>0</v>
      </c>
    </row>
    <row r="220" spans="1:31" ht="15" hidden="1" outlineLevel="1">
      <c r="A220">
        <v>2</v>
      </c>
      <c r="B220" s="37"/>
      <c r="C220" s="37">
        <f>IFERROR(PPMT('PV - AO CRE'!$B$19,'PV - AO CRE'!C$107-$A220+1,'PV - AO CRE'!$B$18,'PV - AO CRE'!#REF!),0)</f>
        <v>0</v>
      </c>
      <c r="D220" s="37">
        <f>IFERROR(PPMT('PV - AO CRE'!$B$19,'PV - AO CRE'!D$107-$A220+1,'PV - AO CRE'!$B$18,'PV - AO CRE'!#REF!),0)</f>
        <v>0</v>
      </c>
      <c r="E220" s="37">
        <f>IFERROR(PPMT('PV - AO CRE'!$B$19,'PV - AO CRE'!E$107-$A220+1,'PV - AO CRE'!$B$18,'PV - AO CRE'!#REF!),0)</f>
        <v>0</v>
      </c>
      <c r="F220" s="37">
        <f>IFERROR(PPMT('PV - AO CRE'!$B$19,'PV - AO CRE'!F$107-$A220+1,'PV - AO CRE'!$B$18,'PV - AO CRE'!#REF!),0)</f>
        <v>0</v>
      </c>
      <c r="G220" s="37">
        <f>IFERROR(PPMT('PV - AO CRE'!$B$19,'PV - AO CRE'!G$107-$A220+1,'PV - AO CRE'!$B$18,'PV - AO CRE'!#REF!),0)</f>
        <v>0</v>
      </c>
      <c r="H220" s="37">
        <f>IFERROR(PPMT('PV - AO CRE'!$B$19,'PV - AO CRE'!H$107-$A220+1,'PV - AO CRE'!$B$18,'PV - AO CRE'!#REF!),0)</f>
        <v>0</v>
      </c>
      <c r="I220" s="37">
        <f>IFERROR(PPMT('PV - AO CRE'!$B$19,'PV - AO CRE'!I$107-$A220+1,'PV - AO CRE'!$B$18,'PV - AO CRE'!#REF!),0)</f>
        <v>0</v>
      </c>
      <c r="J220" s="37">
        <f>IFERROR(PPMT('PV - AO CRE'!$B$19,'PV - AO CRE'!J$107-$A220+1,'PV - AO CRE'!$B$18,'PV - AO CRE'!#REF!),0)</f>
        <v>0</v>
      </c>
      <c r="K220" s="37">
        <f>IFERROR(PPMT('PV - AO CRE'!$B$19,'PV - AO CRE'!K$107-$A220+1,'PV - AO CRE'!$B$18,'PV - AO CRE'!#REF!),0)</f>
        <v>0</v>
      </c>
      <c r="L220" s="37">
        <f>IFERROR(PPMT('PV - AO CRE'!$B$19,'PV - AO CRE'!L$107-$A220+1,'PV - AO CRE'!$B$18,'PV - AO CRE'!#REF!),0)</f>
        <v>0</v>
      </c>
      <c r="M220" s="37">
        <f>IFERROR(PPMT('PV - AO CRE'!$B$19,'PV - AO CRE'!M$107-$A220+1,'PV - AO CRE'!$B$18,'PV - AO CRE'!#REF!),0)</f>
        <v>0</v>
      </c>
      <c r="N220" s="37">
        <f>IFERROR(PPMT('PV - AO CRE'!$B$19,'PV - AO CRE'!N$107-$A220+1,'PV - AO CRE'!$B$18,'PV - AO CRE'!#REF!),0)</f>
        <v>0</v>
      </c>
      <c r="O220" s="37">
        <f>IFERROR(PPMT('PV - AO CRE'!$B$19,'PV - AO CRE'!O$107-$A220+1,'PV - AO CRE'!$B$18,'PV - AO CRE'!#REF!),0)</f>
        <v>0</v>
      </c>
      <c r="P220" s="37">
        <f>IFERROR(PPMT('PV - AO CRE'!$B$19,'PV - AO CRE'!P$107-$A220+1,'PV - AO CRE'!$B$18,'PV - AO CRE'!#REF!),0)</f>
        <v>0</v>
      </c>
      <c r="Q220" s="37">
        <f>IFERROR(PPMT('PV - AO CRE'!$B$19,'PV - AO CRE'!Q$107-$A220+1,'PV - AO CRE'!$B$18,'PV - AO CRE'!#REF!),0)</f>
        <v>0</v>
      </c>
      <c r="R220" s="37">
        <f>IFERROR(PPMT('PV - AO CRE'!$B$19,'PV - AO CRE'!R$107-$A220+1,'PV - AO CRE'!$B$18,'PV - AO CRE'!#REF!),0)</f>
        <v>0</v>
      </c>
      <c r="S220" s="37">
        <f>IFERROR(PPMT('PV - AO CRE'!$B$19,'PV - AO CRE'!S$107-$A220+1,'PV - AO CRE'!$B$18,'PV - AO CRE'!#REF!),0)</f>
        <v>0</v>
      </c>
      <c r="T220" s="37">
        <f>IFERROR(PPMT('PV - AO CRE'!$B$19,'PV - AO CRE'!T$107-$A220+1,'PV - AO CRE'!$B$18,'PV - AO CRE'!#REF!),0)</f>
        <v>0</v>
      </c>
      <c r="U220" s="37">
        <f>IFERROR(PPMT('PV - AO CRE'!$B$19,'PV - AO CRE'!U$107-$A220+1,'PV - AO CRE'!$B$18,'PV - AO CRE'!#REF!),0)</f>
        <v>0</v>
      </c>
      <c r="V220" s="37">
        <f>IFERROR(PPMT('PV - AO CRE'!$B$19,'PV - AO CRE'!V$107-$A220+1,'PV - AO CRE'!$B$18,'PV - AO CRE'!#REF!),0)</f>
        <v>0</v>
      </c>
      <c r="W220" s="37">
        <f>IFERROR(PPMT('PV - AO CRE'!$B$19,'PV - AO CRE'!W$107-$A220+1,'PV - AO CRE'!$B$18,'PV - AO CRE'!#REF!),0)</f>
        <v>0</v>
      </c>
      <c r="X220" s="37">
        <f>IFERROR(PPMT('PV - AO CRE'!$B$19,'PV - AO CRE'!X$107-$A220+1,'PV - AO CRE'!$B$18,'PV - AO CRE'!#REF!),0)</f>
        <v>0</v>
      </c>
      <c r="Y220" s="37">
        <f>IFERROR(PPMT('PV - AO CRE'!$B$19,'PV - AO CRE'!Y$107-$A220+1,'PV - AO CRE'!$B$18,'PV - AO CRE'!#REF!),0)</f>
        <v>0</v>
      </c>
      <c r="Z220" s="37">
        <f>IFERROR(PPMT('PV - AO CRE'!$B$19,'PV - AO CRE'!Z$107-$A220+1,'PV - AO CRE'!$B$18,'PV - AO CRE'!#REF!),0)</f>
        <v>0</v>
      </c>
      <c r="AA220" s="37">
        <f>IFERROR(PPMT('PV - AO CRE'!$B$19,'PV - AO CRE'!AA$107-$A220+1,'PV - AO CRE'!$B$18,'PV - AO CRE'!#REF!),0)</f>
        <v>0</v>
      </c>
      <c r="AB220" s="37">
        <f>IFERROR(PPMT('PV - AO CRE'!$B$19,'PV - AO CRE'!AB$107-$A220+1,'PV - AO CRE'!$B$18,'PV - AO CRE'!#REF!),0)</f>
        <v>0</v>
      </c>
      <c r="AC220" s="37">
        <f>IFERROR(PPMT('PV - AO CRE'!$B$19,'PV - AO CRE'!AC$107-$A220+1,'PV - AO CRE'!$B$18,'PV - AO CRE'!#REF!),0)</f>
        <v>0</v>
      </c>
      <c r="AD220" s="37">
        <f>IFERROR(PPMT('PV - AO CRE'!$B$19,'PV - AO CRE'!AD$107-$A220+1,'PV - AO CRE'!$B$18,'PV - AO CRE'!#REF!),0)</f>
        <v>0</v>
      </c>
      <c r="AE220" s="37">
        <f>IFERROR(PPMT('PV - AO CRE'!$B$19,'PV - AO CRE'!AE$107-$A220+1,'PV - AO CRE'!$B$18,'PV - AO CRE'!#REF!),0)</f>
        <v>0</v>
      </c>
    </row>
    <row r="221" spans="1:31" ht="15" hidden="1" outlineLevel="1">
      <c r="A221">
        <v>3</v>
      </c>
      <c r="B221" s="37"/>
      <c r="C221" s="37"/>
      <c r="D221" s="37">
        <f>IFERROR(PPMT('PV - AO CRE'!$B$19,'PV - AO CRE'!D$107-$A221+1,'PV - AO CRE'!$B$18,'PV - AO CRE'!#REF!),0)</f>
        <v>0</v>
      </c>
      <c r="E221" s="37">
        <f>IFERROR(PPMT('PV - AO CRE'!$B$19,'PV - AO CRE'!E$107-$A221+1,'PV - AO CRE'!$B$18,'PV - AO CRE'!#REF!),0)</f>
        <v>0</v>
      </c>
      <c r="F221" s="37">
        <f>IFERROR(PPMT('PV - AO CRE'!$B$19,'PV - AO CRE'!F$107-$A221+1,'PV - AO CRE'!$B$18,'PV - AO CRE'!#REF!),0)</f>
        <v>0</v>
      </c>
      <c r="G221" s="37">
        <f>IFERROR(PPMT('PV - AO CRE'!$B$19,'PV - AO CRE'!G$107-$A221+1,'PV - AO CRE'!$B$18,'PV - AO CRE'!#REF!),0)</f>
        <v>0</v>
      </c>
      <c r="H221" s="37">
        <f>IFERROR(PPMT('PV - AO CRE'!$B$19,'PV - AO CRE'!H$107-$A221+1,'PV - AO CRE'!$B$18,'PV - AO CRE'!#REF!),0)</f>
        <v>0</v>
      </c>
      <c r="I221" s="37">
        <f>IFERROR(PPMT('PV - AO CRE'!$B$19,'PV - AO CRE'!I$107-$A221+1,'PV - AO CRE'!$B$18,'PV - AO CRE'!#REF!),0)</f>
        <v>0</v>
      </c>
      <c r="J221" s="37">
        <f>IFERROR(PPMT('PV - AO CRE'!$B$19,'PV - AO CRE'!J$107-$A221+1,'PV - AO CRE'!$B$18,'PV - AO CRE'!#REF!),0)</f>
        <v>0</v>
      </c>
      <c r="K221" s="37">
        <f>IFERROR(PPMT('PV - AO CRE'!$B$19,'PV - AO CRE'!K$107-$A221+1,'PV - AO CRE'!$B$18,'PV - AO CRE'!#REF!),0)</f>
        <v>0</v>
      </c>
      <c r="L221" s="37">
        <f>IFERROR(PPMT('PV - AO CRE'!$B$19,'PV - AO CRE'!L$107-$A221+1,'PV - AO CRE'!$B$18,'PV - AO CRE'!#REF!),0)</f>
        <v>0</v>
      </c>
      <c r="M221" s="37">
        <f>IFERROR(PPMT('PV - AO CRE'!$B$19,'PV - AO CRE'!M$107-$A221+1,'PV - AO CRE'!$B$18,'PV - AO CRE'!#REF!),0)</f>
        <v>0</v>
      </c>
      <c r="N221" s="37">
        <f>IFERROR(PPMT('PV - AO CRE'!$B$19,'PV - AO CRE'!N$107-$A221+1,'PV - AO CRE'!$B$18,'PV - AO CRE'!#REF!),0)</f>
        <v>0</v>
      </c>
      <c r="O221" s="37">
        <f>IFERROR(PPMT('PV - AO CRE'!$B$19,'PV - AO CRE'!O$107-$A221+1,'PV - AO CRE'!$B$18,'PV - AO CRE'!#REF!),0)</f>
        <v>0</v>
      </c>
      <c r="P221" s="37">
        <f>IFERROR(PPMT('PV - AO CRE'!$B$19,'PV - AO CRE'!P$107-$A221+1,'PV - AO CRE'!$B$18,'PV - AO CRE'!#REF!),0)</f>
        <v>0</v>
      </c>
      <c r="Q221" s="37">
        <f>IFERROR(PPMT('PV - AO CRE'!$B$19,'PV - AO CRE'!Q$107-$A221+1,'PV - AO CRE'!$B$18,'PV - AO CRE'!#REF!),0)</f>
        <v>0</v>
      </c>
      <c r="R221" s="37">
        <f>IFERROR(PPMT('PV - AO CRE'!$B$19,'PV - AO CRE'!R$107-$A221+1,'PV - AO CRE'!$B$18,'PV - AO CRE'!#REF!),0)</f>
        <v>0</v>
      </c>
      <c r="S221" s="37">
        <f>IFERROR(PPMT('PV - AO CRE'!$B$19,'PV - AO CRE'!S$107-$A221+1,'PV - AO CRE'!$B$18,'PV - AO CRE'!#REF!),0)</f>
        <v>0</v>
      </c>
      <c r="T221" s="37">
        <f>IFERROR(PPMT('PV - AO CRE'!$B$19,'PV - AO CRE'!T$107-$A221+1,'PV - AO CRE'!$B$18,'PV - AO CRE'!#REF!),0)</f>
        <v>0</v>
      </c>
      <c r="U221" s="37">
        <f>IFERROR(PPMT('PV - AO CRE'!$B$19,'PV - AO CRE'!U$107-$A221+1,'PV - AO CRE'!$B$18,'PV - AO CRE'!#REF!),0)</f>
        <v>0</v>
      </c>
      <c r="V221" s="37">
        <f>IFERROR(PPMT('PV - AO CRE'!$B$19,'PV - AO CRE'!V$107-$A221+1,'PV - AO CRE'!$B$18,'PV - AO CRE'!#REF!),0)</f>
        <v>0</v>
      </c>
      <c r="W221" s="37">
        <f>IFERROR(PPMT('PV - AO CRE'!$B$19,'PV - AO CRE'!W$107-$A221+1,'PV - AO CRE'!$B$18,'PV - AO CRE'!#REF!),0)</f>
        <v>0</v>
      </c>
      <c r="X221" s="37">
        <f>IFERROR(PPMT('PV - AO CRE'!$B$19,'PV - AO CRE'!X$107-$A221+1,'PV - AO CRE'!$B$18,'PV - AO CRE'!#REF!),0)</f>
        <v>0</v>
      </c>
      <c r="Y221" s="37">
        <f>IFERROR(PPMT('PV - AO CRE'!$B$19,'PV - AO CRE'!Y$107-$A221+1,'PV - AO CRE'!$B$18,'PV - AO CRE'!#REF!),0)</f>
        <v>0</v>
      </c>
      <c r="Z221" s="37">
        <f>IFERROR(PPMT('PV - AO CRE'!$B$19,'PV - AO CRE'!Z$107-$A221+1,'PV - AO CRE'!$B$18,'PV - AO CRE'!#REF!),0)</f>
        <v>0</v>
      </c>
      <c r="AA221" s="37">
        <f>IFERROR(PPMT('PV - AO CRE'!$B$19,'PV - AO CRE'!AA$107-$A221+1,'PV - AO CRE'!$B$18,'PV - AO CRE'!#REF!),0)</f>
        <v>0</v>
      </c>
      <c r="AB221" s="37">
        <f>IFERROR(PPMT('PV - AO CRE'!$B$19,'PV - AO CRE'!AB$107-$A221+1,'PV - AO CRE'!$B$18,'PV - AO CRE'!#REF!),0)</f>
        <v>0</v>
      </c>
      <c r="AC221" s="37">
        <f>IFERROR(PPMT('PV - AO CRE'!$B$19,'PV - AO CRE'!AC$107-$A221+1,'PV - AO CRE'!$B$18,'PV - AO CRE'!#REF!),0)</f>
        <v>0</v>
      </c>
      <c r="AD221" s="37">
        <f>IFERROR(PPMT('PV - AO CRE'!$B$19,'PV - AO CRE'!AD$107-$A221+1,'PV - AO CRE'!$B$18,'PV - AO CRE'!#REF!),0)</f>
        <v>0</v>
      </c>
      <c r="AE221" s="37">
        <f>IFERROR(PPMT('PV - AO CRE'!$B$19,'PV - AO CRE'!AE$107-$A221+1,'PV - AO CRE'!$B$18,'PV - AO CRE'!#REF!),0)</f>
        <v>0</v>
      </c>
    </row>
    <row r="222" spans="1:31" ht="15" hidden="1" outlineLevel="1">
      <c r="A222">
        <v>4</v>
      </c>
      <c r="B222" s="37"/>
      <c r="C222" s="37"/>
      <c r="D222" s="37"/>
      <c r="E222" s="37">
        <f>IFERROR(PPMT('PV - AO CRE'!$B$19,'PV - AO CRE'!E$107-$A222+1,'PV - AO CRE'!$B$18,'PV - AO CRE'!#REF!),0)</f>
        <v>0</v>
      </c>
      <c r="F222" s="37">
        <f>IFERROR(PPMT('PV - AO CRE'!$B$19,'PV - AO CRE'!F$107-$A222+1,'PV - AO CRE'!$B$18,'PV - AO CRE'!#REF!),0)</f>
        <v>0</v>
      </c>
      <c r="G222" s="37">
        <f>IFERROR(PPMT('PV - AO CRE'!$B$19,'PV - AO CRE'!G$107-$A222+1,'PV - AO CRE'!$B$18,'PV - AO CRE'!#REF!),0)</f>
        <v>0</v>
      </c>
      <c r="H222" s="37">
        <f>IFERROR(PPMT('PV - AO CRE'!$B$19,'PV - AO CRE'!H$107-$A222+1,'PV - AO CRE'!$B$18,'PV - AO CRE'!#REF!),0)</f>
        <v>0</v>
      </c>
      <c r="I222" s="37">
        <f>IFERROR(PPMT('PV - AO CRE'!$B$19,'PV - AO CRE'!I$107-$A222+1,'PV - AO CRE'!$B$18,'PV - AO CRE'!#REF!),0)</f>
        <v>0</v>
      </c>
      <c r="J222" s="37">
        <f>IFERROR(PPMT('PV - AO CRE'!$B$19,'PV - AO CRE'!J$107-$A222+1,'PV - AO CRE'!$B$18,'PV - AO CRE'!#REF!),0)</f>
        <v>0</v>
      </c>
      <c r="K222" s="37">
        <f>IFERROR(PPMT('PV - AO CRE'!$B$19,'PV - AO CRE'!K$107-$A222+1,'PV - AO CRE'!$B$18,'PV - AO CRE'!#REF!),0)</f>
        <v>0</v>
      </c>
      <c r="L222" s="37">
        <f>IFERROR(PPMT('PV - AO CRE'!$B$19,'PV - AO CRE'!L$107-$A222+1,'PV - AO CRE'!$B$18,'PV - AO CRE'!#REF!),0)</f>
        <v>0</v>
      </c>
      <c r="M222" s="37">
        <f>IFERROR(PPMT('PV - AO CRE'!$B$19,'PV - AO CRE'!M$107-$A222+1,'PV - AO CRE'!$B$18,'PV - AO CRE'!#REF!),0)</f>
        <v>0</v>
      </c>
      <c r="N222" s="37">
        <f>IFERROR(PPMT('PV - AO CRE'!$B$19,'PV - AO CRE'!N$107-$A222+1,'PV - AO CRE'!$B$18,'PV - AO CRE'!#REF!),0)</f>
        <v>0</v>
      </c>
      <c r="O222" s="37">
        <f>IFERROR(PPMT('PV - AO CRE'!$B$19,'PV - AO CRE'!O$107-$A222+1,'PV - AO CRE'!$B$18,'PV - AO CRE'!#REF!),0)</f>
        <v>0</v>
      </c>
      <c r="P222" s="37">
        <f>IFERROR(PPMT('PV - AO CRE'!$B$19,'PV - AO CRE'!P$107-$A222+1,'PV - AO CRE'!$B$18,'PV - AO CRE'!#REF!),0)</f>
        <v>0</v>
      </c>
      <c r="Q222" s="37">
        <f>IFERROR(PPMT('PV - AO CRE'!$B$19,'PV - AO CRE'!Q$107-$A222+1,'PV - AO CRE'!$B$18,'PV - AO CRE'!#REF!),0)</f>
        <v>0</v>
      </c>
      <c r="R222" s="37">
        <f>IFERROR(PPMT('PV - AO CRE'!$B$19,'PV - AO CRE'!R$107-$A222+1,'PV - AO CRE'!$B$18,'PV - AO CRE'!#REF!),0)</f>
        <v>0</v>
      </c>
      <c r="S222" s="37">
        <f>IFERROR(PPMT('PV - AO CRE'!$B$19,'PV - AO CRE'!S$107-$A222+1,'PV - AO CRE'!$B$18,'PV - AO CRE'!#REF!),0)</f>
        <v>0</v>
      </c>
      <c r="T222" s="37">
        <f>IFERROR(PPMT('PV - AO CRE'!$B$19,'PV - AO CRE'!T$107-$A222+1,'PV - AO CRE'!$B$18,'PV - AO CRE'!#REF!),0)</f>
        <v>0</v>
      </c>
      <c r="U222" s="37">
        <f>IFERROR(PPMT('PV - AO CRE'!$B$19,'PV - AO CRE'!U$107-$A222+1,'PV - AO CRE'!$B$18,'PV - AO CRE'!#REF!),0)</f>
        <v>0</v>
      </c>
      <c r="V222" s="37">
        <f>IFERROR(PPMT('PV - AO CRE'!$B$19,'PV - AO CRE'!V$107-$A222+1,'PV - AO CRE'!$B$18,'PV - AO CRE'!#REF!),0)</f>
        <v>0</v>
      </c>
      <c r="W222" s="37">
        <f>IFERROR(PPMT('PV - AO CRE'!$B$19,'PV - AO CRE'!W$107-$A222+1,'PV - AO CRE'!$B$18,'PV - AO CRE'!#REF!),0)</f>
        <v>0</v>
      </c>
      <c r="X222" s="37">
        <f>IFERROR(PPMT('PV - AO CRE'!$B$19,'PV - AO CRE'!X$107-$A222+1,'PV - AO CRE'!$B$18,'PV - AO CRE'!#REF!),0)</f>
        <v>0</v>
      </c>
      <c r="Y222" s="37">
        <f>IFERROR(PPMT('PV - AO CRE'!$B$19,'PV - AO CRE'!Y$107-$A222+1,'PV - AO CRE'!$B$18,'PV - AO CRE'!#REF!),0)</f>
        <v>0</v>
      </c>
      <c r="Z222" s="37">
        <f>IFERROR(PPMT('PV - AO CRE'!$B$19,'PV - AO CRE'!Z$107-$A222+1,'PV - AO CRE'!$B$18,'PV - AO CRE'!#REF!),0)</f>
        <v>0</v>
      </c>
      <c r="AA222" s="37">
        <f>IFERROR(PPMT('PV - AO CRE'!$B$19,'PV - AO CRE'!AA$107-$A222+1,'PV - AO CRE'!$B$18,'PV - AO CRE'!#REF!),0)</f>
        <v>0</v>
      </c>
      <c r="AB222" s="37">
        <f>IFERROR(PPMT('PV - AO CRE'!$B$19,'PV - AO CRE'!AB$107-$A222+1,'PV - AO CRE'!$B$18,'PV - AO CRE'!#REF!),0)</f>
        <v>0</v>
      </c>
      <c r="AC222" s="37">
        <f>IFERROR(PPMT('PV - AO CRE'!$B$19,'PV - AO CRE'!AC$107-$A222+1,'PV - AO CRE'!$B$18,'PV - AO CRE'!#REF!),0)</f>
        <v>0</v>
      </c>
      <c r="AD222" s="37">
        <f>IFERROR(PPMT('PV - AO CRE'!$B$19,'PV - AO CRE'!AD$107-$A222+1,'PV - AO CRE'!$B$18,'PV - AO CRE'!#REF!),0)</f>
        <v>0</v>
      </c>
      <c r="AE222" s="37">
        <f>IFERROR(PPMT('PV - AO CRE'!$B$19,'PV - AO CRE'!AE$107-$A222+1,'PV - AO CRE'!$B$18,'PV - AO CRE'!#REF!),0)</f>
        <v>0</v>
      </c>
    </row>
    <row r="223" spans="1:31" ht="15" hidden="1" outlineLevel="1">
      <c r="A223">
        <v>5</v>
      </c>
      <c r="B223" s="37"/>
      <c r="C223" s="37"/>
      <c r="D223" s="37"/>
      <c r="E223" s="37"/>
      <c r="F223" s="37">
        <f>IFERROR(PPMT('PV - AO CRE'!$B$19,'PV - AO CRE'!F$107-$A223+1,'PV - AO CRE'!$B$18,'PV - AO CRE'!#REF!),0)</f>
        <v>0</v>
      </c>
      <c r="G223" s="37">
        <f>IFERROR(PPMT('PV - AO CRE'!$B$19,'PV - AO CRE'!G$107-$A223+1,'PV - AO CRE'!$B$18,'PV - AO CRE'!#REF!),0)</f>
        <v>0</v>
      </c>
      <c r="H223" s="37">
        <f>IFERROR(PPMT('PV - AO CRE'!$B$19,'PV - AO CRE'!H$107-$A223+1,'PV - AO CRE'!$B$18,'PV - AO CRE'!#REF!),0)</f>
        <v>0</v>
      </c>
      <c r="I223" s="37">
        <f>IFERROR(PPMT('PV - AO CRE'!$B$19,'PV - AO CRE'!I$107-$A223+1,'PV - AO CRE'!$B$18,'PV - AO CRE'!#REF!),0)</f>
        <v>0</v>
      </c>
      <c r="J223" s="37">
        <f>IFERROR(PPMT('PV - AO CRE'!$B$19,'PV - AO CRE'!J$107-$A223+1,'PV - AO CRE'!$B$18,'PV - AO CRE'!#REF!),0)</f>
        <v>0</v>
      </c>
      <c r="K223" s="37">
        <f>IFERROR(PPMT('PV - AO CRE'!$B$19,'PV - AO CRE'!K$107-$A223+1,'PV - AO CRE'!$B$18,'PV - AO CRE'!#REF!),0)</f>
        <v>0</v>
      </c>
      <c r="L223" s="37">
        <f>IFERROR(PPMT('PV - AO CRE'!$B$19,'PV - AO CRE'!L$107-$A223+1,'PV - AO CRE'!$B$18,'PV - AO CRE'!#REF!),0)</f>
        <v>0</v>
      </c>
      <c r="M223" s="37">
        <f>IFERROR(PPMT('PV - AO CRE'!$B$19,'PV - AO CRE'!M$107-$A223+1,'PV - AO CRE'!$B$18,'PV - AO CRE'!#REF!),0)</f>
        <v>0</v>
      </c>
      <c r="N223" s="37">
        <f>IFERROR(PPMT('PV - AO CRE'!$B$19,'PV - AO CRE'!N$107-$A223+1,'PV - AO CRE'!$B$18,'PV - AO CRE'!#REF!),0)</f>
        <v>0</v>
      </c>
      <c r="O223" s="37">
        <f>IFERROR(PPMT('PV - AO CRE'!$B$19,'PV - AO CRE'!O$107-$A223+1,'PV - AO CRE'!$B$18,'PV - AO CRE'!#REF!),0)</f>
        <v>0</v>
      </c>
      <c r="P223" s="37">
        <f>IFERROR(PPMT('PV - AO CRE'!$B$19,'PV - AO CRE'!P$107-$A223+1,'PV - AO CRE'!$B$18,'PV - AO CRE'!#REF!),0)</f>
        <v>0</v>
      </c>
      <c r="Q223" s="37">
        <f>IFERROR(PPMT('PV - AO CRE'!$B$19,'PV - AO CRE'!Q$107-$A223+1,'PV - AO CRE'!$B$18,'PV - AO CRE'!#REF!),0)</f>
        <v>0</v>
      </c>
      <c r="R223" s="37">
        <f>IFERROR(PPMT('PV - AO CRE'!$B$19,'PV - AO CRE'!R$107-$A223+1,'PV - AO CRE'!$B$18,'PV - AO CRE'!#REF!),0)</f>
        <v>0</v>
      </c>
      <c r="S223" s="37">
        <f>IFERROR(PPMT('PV - AO CRE'!$B$19,'PV - AO CRE'!S$107-$A223+1,'PV - AO CRE'!$B$18,'PV - AO CRE'!#REF!),0)</f>
        <v>0</v>
      </c>
      <c r="T223" s="37">
        <f>IFERROR(PPMT('PV - AO CRE'!$B$19,'PV - AO CRE'!T$107-$A223+1,'PV - AO CRE'!$B$18,'PV - AO CRE'!#REF!),0)</f>
        <v>0</v>
      </c>
      <c r="U223" s="37">
        <f>IFERROR(PPMT('PV - AO CRE'!$B$19,'PV - AO CRE'!U$107-$A223+1,'PV - AO CRE'!$B$18,'PV - AO CRE'!#REF!),0)</f>
        <v>0</v>
      </c>
      <c r="V223" s="37">
        <f>IFERROR(PPMT('PV - AO CRE'!$B$19,'PV - AO CRE'!V$107-$A223+1,'PV - AO CRE'!$B$18,'PV - AO CRE'!#REF!),0)</f>
        <v>0</v>
      </c>
      <c r="W223" s="37">
        <f>IFERROR(PPMT('PV - AO CRE'!$B$19,'PV - AO CRE'!W$107-$A223+1,'PV - AO CRE'!$B$18,'PV - AO CRE'!#REF!),0)</f>
        <v>0</v>
      </c>
      <c r="X223" s="37">
        <f>IFERROR(PPMT('PV - AO CRE'!$B$19,'PV - AO CRE'!X$107-$A223+1,'PV - AO CRE'!$B$18,'PV - AO CRE'!#REF!),0)</f>
        <v>0</v>
      </c>
      <c r="Y223" s="37">
        <f>IFERROR(PPMT('PV - AO CRE'!$B$19,'PV - AO CRE'!Y$107-$A223+1,'PV - AO CRE'!$B$18,'PV - AO CRE'!#REF!),0)</f>
        <v>0</v>
      </c>
      <c r="Z223" s="37">
        <f>IFERROR(PPMT('PV - AO CRE'!$B$19,'PV - AO CRE'!Z$107-$A223+1,'PV - AO CRE'!$B$18,'PV - AO CRE'!#REF!),0)</f>
        <v>0</v>
      </c>
      <c r="AA223" s="37">
        <f>IFERROR(PPMT('PV - AO CRE'!$B$19,'PV - AO CRE'!AA$107-$A223+1,'PV - AO CRE'!$B$18,'PV - AO CRE'!#REF!),0)</f>
        <v>0</v>
      </c>
      <c r="AB223" s="37">
        <f>IFERROR(PPMT('PV - AO CRE'!$B$19,'PV - AO CRE'!AB$107-$A223+1,'PV - AO CRE'!$B$18,'PV - AO CRE'!#REF!),0)</f>
        <v>0</v>
      </c>
      <c r="AC223" s="37">
        <f>IFERROR(PPMT('PV - AO CRE'!$B$19,'PV - AO CRE'!AC$107-$A223+1,'PV - AO CRE'!$B$18,'PV - AO CRE'!#REF!),0)</f>
        <v>0</v>
      </c>
      <c r="AD223" s="37">
        <f>IFERROR(PPMT('PV - AO CRE'!$B$19,'PV - AO CRE'!AD$107-$A223+1,'PV - AO CRE'!$B$18,'PV - AO CRE'!#REF!),0)</f>
        <v>0</v>
      </c>
      <c r="AE223" s="37">
        <f>IFERROR(PPMT('PV - AO CRE'!$B$19,'PV - AO CRE'!AE$107-$A223+1,'PV - AO CRE'!$B$18,'PV - AO CRE'!#REF!),0)</f>
        <v>0</v>
      </c>
    </row>
    <row r="224" spans="1:31" ht="15" hidden="1" outlineLevel="1">
      <c r="A224">
        <v>6</v>
      </c>
      <c r="B224" s="37"/>
      <c r="C224" s="37"/>
      <c r="D224" s="37"/>
      <c r="E224" s="37"/>
      <c r="F224" s="37"/>
      <c r="G224" s="37">
        <f>IFERROR(PPMT('PV - AO CRE'!$B$19,'PV - AO CRE'!G$107-$A224+1,'PV - AO CRE'!$B$18,'PV - AO CRE'!#REF!),0)</f>
        <v>0</v>
      </c>
      <c r="H224" s="37">
        <f>IFERROR(PPMT('PV - AO CRE'!$B$19,'PV - AO CRE'!H$107-$A224+1,'PV - AO CRE'!$B$18,'PV - AO CRE'!#REF!),0)</f>
        <v>0</v>
      </c>
      <c r="I224" s="37">
        <f>IFERROR(PPMT('PV - AO CRE'!$B$19,'PV - AO CRE'!I$107-$A224+1,'PV - AO CRE'!$B$18,'PV - AO CRE'!#REF!),0)</f>
        <v>0</v>
      </c>
      <c r="J224" s="37">
        <f>IFERROR(PPMT('PV - AO CRE'!$B$19,'PV - AO CRE'!J$107-$A224+1,'PV - AO CRE'!$B$18,'PV - AO CRE'!#REF!),0)</f>
        <v>0</v>
      </c>
      <c r="K224" s="37">
        <f>IFERROR(PPMT('PV - AO CRE'!$B$19,'PV - AO CRE'!K$107-$A224+1,'PV - AO CRE'!$B$18,'PV - AO CRE'!#REF!),0)</f>
        <v>0</v>
      </c>
      <c r="L224" s="37">
        <f>IFERROR(PPMT('PV - AO CRE'!$B$19,'PV - AO CRE'!L$107-$A224+1,'PV - AO CRE'!$B$18,'PV - AO CRE'!#REF!),0)</f>
        <v>0</v>
      </c>
      <c r="M224" s="37">
        <f>IFERROR(PPMT('PV - AO CRE'!$B$19,'PV - AO CRE'!M$107-$A224+1,'PV - AO CRE'!$B$18,'PV - AO CRE'!#REF!),0)</f>
        <v>0</v>
      </c>
      <c r="N224" s="37">
        <f>IFERROR(PPMT('PV - AO CRE'!$B$19,'PV - AO CRE'!N$107-$A224+1,'PV - AO CRE'!$B$18,'PV - AO CRE'!#REF!),0)</f>
        <v>0</v>
      </c>
      <c r="O224" s="37">
        <f>IFERROR(PPMT('PV - AO CRE'!$B$19,'PV - AO CRE'!O$107-$A224+1,'PV - AO CRE'!$B$18,'PV - AO CRE'!#REF!),0)</f>
        <v>0</v>
      </c>
      <c r="P224" s="37">
        <f>IFERROR(PPMT('PV - AO CRE'!$B$19,'PV - AO CRE'!P$107-$A224+1,'PV - AO CRE'!$B$18,'PV - AO CRE'!#REF!),0)</f>
        <v>0</v>
      </c>
      <c r="Q224" s="37">
        <f>IFERROR(PPMT('PV - AO CRE'!$B$19,'PV - AO CRE'!Q$107-$A224+1,'PV - AO CRE'!$B$18,'PV - AO CRE'!#REF!),0)</f>
        <v>0</v>
      </c>
      <c r="R224" s="37">
        <f>IFERROR(PPMT('PV - AO CRE'!$B$19,'PV - AO CRE'!R$107-$A224+1,'PV - AO CRE'!$B$18,'PV - AO CRE'!#REF!),0)</f>
        <v>0</v>
      </c>
      <c r="S224" s="37">
        <f>IFERROR(PPMT('PV - AO CRE'!$B$19,'PV - AO CRE'!S$107-$A224+1,'PV - AO CRE'!$B$18,'PV - AO CRE'!#REF!),0)</f>
        <v>0</v>
      </c>
      <c r="T224" s="37">
        <f>IFERROR(PPMT('PV - AO CRE'!$B$19,'PV - AO CRE'!T$107-$A224+1,'PV - AO CRE'!$B$18,'PV - AO CRE'!#REF!),0)</f>
        <v>0</v>
      </c>
      <c r="U224" s="37">
        <f>IFERROR(PPMT('PV - AO CRE'!$B$19,'PV - AO CRE'!U$107-$A224+1,'PV - AO CRE'!$B$18,'PV - AO CRE'!#REF!),0)</f>
        <v>0</v>
      </c>
      <c r="V224" s="37">
        <f>IFERROR(PPMT('PV - AO CRE'!$B$19,'PV - AO CRE'!V$107-$A224+1,'PV - AO CRE'!$B$18,'PV - AO CRE'!#REF!),0)</f>
        <v>0</v>
      </c>
      <c r="W224" s="37">
        <f>IFERROR(PPMT('PV - AO CRE'!$B$19,'PV - AO CRE'!W$107-$A224+1,'PV - AO CRE'!$B$18,'PV - AO CRE'!#REF!),0)</f>
        <v>0</v>
      </c>
      <c r="X224" s="37">
        <f>IFERROR(PPMT('PV - AO CRE'!$B$19,'PV - AO CRE'!X$107-$A224+1,'PV - AO CRE'!$B$18,'PV - AO CRE'!#REF!),0)</f>
        <v>0</v>
      </c>
      <c r="Y224" s="37">
        <f>IFERROR(PPMT('PV - AO CRE'!$B$19,'PV - AO CRE'!Y$107-$A224+1,'PV - AO CRE'!$B$18,'PV - AO CRE'!#REF!),0)</f>
        <v>0</v>
      </c>
      <c r="Z224" s="37">
        <f>IFERROR(PPMT('PV - AO CRE'!$B$19,'PV - AO CRE'!Z$107-$A224+1,'PV - AO CRE'!$B$18,'PV - AO CRE'!#REF!),0)</f>
        <v>0</v>
      </c>
      <c r="AA224" s="37">
        <f>IFERROR(PPMT('PV - AO CRE'!$B$19,'PV - AO CRE'!AA$107-$A224+1,'PV - AO CRE'!$B$18,'PV - AO CRE'!#REF!),0)</f>
        <v>0</v>
      </c>
      <c r="AB224" s="37">
        <f>IFERROR(PPMT('PV - AO CRE'!$B$19,'PV - AO CRE'!AB$107-$A224+1,'PV - AO CRE'!$B$18,'PV - AO CRE'!#REF!),0)</f>
        <v>0</v>
      </c>
      <c r="AC224" s="37">
        <f>IFERROR(PPMT('PV - AO CRE'!$B$19,'PV - AO CRE'!AC$107-$A224+1,'PV - AO CRE'!$B$18,'PV - AO CRE'!#REF!),0)</f>
        <v>0</v>
      </c>
      <c r="AD224" s="37">
        <f>IFERROR(PPMT('PV - AO CRE'!$B$19,'PV - AO CRE'!AD$107-$A224+1,'PV - AO CRE'!$B$18,'PV - AO CRE'!#REF!),0)</f>
        <v>0</v>
      </c>
      <c r="AE224" s="37">
        <f>IFERROR(PPMT('PV - AO CRE'!$B$19,'PV - AO CRE'!AE$107-$A224+1,'PV - AO CRE'!$B$18,'PV - AO CRE'!#REF!),0)</f>
        <v>0</v>
      </c>
    </row>
    <row r="225" spans="1:31" ht="15" hidden="1" outlineLevel="1">
      <c r="A225">
        <v>7</v>
      </c>
      <c r="B225" s="37"/>
      <c r="C225" s="37"/>
      <c r="D225" s="37"/>
      <c r="E225" s="37"/>
      <c r="F225" s="37"/>
      <c r="G225" s="37"/>
      <c r="H225" s="37">
        <f>IFERROR(PPMT('PV - AO CRE'!$B$19,'PV - AO CRE'!H$107-$A225+1,'PV - AO CRE'!$B$18,'PV - AO CRE'!#REF!),0)</f>
        <v>0</v>
      </c>
      <c r="I225" s="37">
        <f>IFERROR(PPMT('PV - AO CRE'!$B$19,'PV - AO CRE'!I$107-$A225+1,'PV - AO CRE'!$B$18,'PV - AO CRE'!#REF!),0)</f>
        <v>0</v>
      </c>
      <c r="J225" s="37">
        <f>IFERROR(PPMT('PV - AO CRE'!$B$19,'PV - AO CRE'!J$107-$A225+1,'PV - AO CRE'!$B$18,'PV - AO CRE'!#REF!),0)</f>
        <v>0</v>
      </c>
      <c r="K225" s="37">
        <f>IFERROR(PPMT('PV - AO CRE'!$B$19,'PV - AO CRE'!K$107-$A225+1,'PV - AO CRE'!$B$18,'PV - AO CRE'!#REF!),0)</f>
        <v>0</v>
      </c>
      <c r="L225" s="37">
        <f>IFERROR(PPMT('PV - AO CRE'!$B$19,'PV - AO CRE'!L$107-$A225+1,'PV - AO CRE'!$B$18,'PV - AO CRE'!#REF!),0)</f>
        <v>0</v>
      </c>
      <c r="M225" s="37">
        <f>IFERROR(PPMT('PV - AO CRE'!$B$19,'PV - AO CRE'!M$107-$A225+1,'PV - AO CRE'!$B$18,'PV - AO CRE'!#REF!),0)</f>
        <v>0</v>
      </c>
      <c r="N225" s="37">
        <f>IFERROR(PPMT('PV - AO CRE'!$B$19,'PV - AO CRE'!N$107-$A225+1,'PV - AO CRE'!$B$18,'PV - AO CRE'!#REF!),0)</f>
        <v>0</v>
      </c>
      <c r="O225" s="37">
        <f>IFERROR(PPMT('PV - AO CRE'!$B$19,'PV - AO CRE'!O$107-$A225+1,'PV - AO CRE'!$B$18,'PV - AO CRE'!#REF!),0)</f>
        <v>0</v>
      </c>
      <c r="P225" s="37">
        <f>IFERROR(PPMT('PV - AO CRE'!$B$19,'PV - AO CRE'!P$107-$A225+1,'PV - AO CRE'!$B$18,'PV - AO CRE'!#REF!),0)</f>
        <v>0</v>
      </c>
      <c r="Q225" s="37">
        <f>IFERROR(PPMT('PV - AO CRE'!$B$19,'PV - AO CRE'!Q$107-$A225+1,'PV - AO CRE'!$B$18,'PV - AO CRE'!#REF!),0)</f>
        <v>0</v>
      </c>
      <c r="R225" s="37">
        <f>IFERROR(PPMT('PV - AO CRE'!$B$19,'PV - AO CRE'!R$107-$A225+1,'PV - AO CRE'!$B$18,'PV - AO CRE'!#REF!),0)</f>
        <v>0</v>
      </c>
      <c r="S225" s="37">
        <f>IFERROR(PPMT('PV - AO CRE'!$B$19,'PV - AO CRE'!S$107-$A225+1,'PV - AO CRE'!$B$18,'PV - AO CRE'!#REF!),0)</f>
        <v>0</v>
      </c>
      <c r="T225" s="37">
        <f>IFERROR(PPMT('PV - AO CRE'!$B$19,'PV - AO CRE'!T$107-$A225+1,'PV - AO CRE'!$B$18,'PV - AO CRE'!#REF!),0)</f>
        <v>0</v>
      </c>
      <c r="U225" s="37">
        <f>IFERROR(PPMT('PV - AO CRE'!$B$19,'PV - AO CRE'!U$107-$A225+1,'PV - AO CRE'!$B$18,'PV - AO CRE'!#REF!),0)</f>
        <v>0</v>
      </c>
      <c r="V225" s="37">
        <f>IFERROR(PPMT('PV - AO CRE'!$B$19,'PV - AO CRE'!V$107-$A225+1,'PV - AO CRE'!$B$18,'PV - AO CRE'!#REF!),0)</f>
        <v>0</v>
      </c>
      <c r="W225" s="37">
        <f>IFERROR(PPMT('PV - AO CRE'!$B$19,'PV - AO CRE'!W$107-$A225+1,'PV - AO CRE'!$B$18,'PV - AO CRE'!#REF!),0)</f>
        <v>0</v>
      </c>
      <c r="X225" s="37">
        <f>IFERROR(PPMT('PV - AO CRE'!$B$19,'PV - AO CRE'!X$107-$A225+1,'PV - AO CRE'!$B$18,'PV - AO CRE'!#REF!),0)</f>
        <v>0</v>
      </c>
      <c r="Y225" s="37">
        <f>IFERROR(PPMT('PV - AO CRE'!$B$19,'PV - AO CRE'!Y$107-$A225+1,'PV - AO CRE'!$B$18,'PV - AO CRE'!#REF!),0)</f>
        <v>0</v>
      </c>
      <c r="Z225" s="37">
        <f>IFERROR(PPMT('PV - AO CRE'!$B$19,'PV - AO CRE'!Z$107-$A225+1,'PV - AO CRE'!$B$18,'PV - AO CRE'!#REF!),0)</f>
        <v>0</v>
      </c>
      <c r="AA225" s="37">
        <f>IFERROR(PPMT('PV - AO CRE'!$B$19,'PV - AO CRE'!AA$107-$A225+1,'PV - AO CRE'!$B$18,'PV - AO CRE'!#REF!),0)</f>
        <v>0</v>
      </c>
      <c r="AB225" s="37">
        <f>IFERROR(PPMT('PV - AO CRE'!$B$19,'PV - AO CRE'!AB$107-$A225+1,'PV - AO CRE'!$B$18,'PV - AO CRE'!#REF!),0)</f>
        <v>0</v>
      </c>
      <c r="AC225" s="37">
        <f>IFERROR(PPMT('PV - AO CRE'!$B$19,'PV - AO CRE'!AC$107-$A225+1,'PV - AO CRE'!$B$18,'PV - AO CRE'!#REF!),0)</f>
        <v>0</v>
      </c>
      <c r="AD225" s="37">
        <f>IFERROR(PPMT('PV - AO CRE'!$B$19,'PV - AO CRE'!AD$107-$A225+1,'PV - AO CRE'!$B$18,'PV - AO CRE'!#REF!),0)</f>
        <v>0</v>
      </c>
      <c r="AE225" s="37">
        <f>IFERROR(PPMT('PV - AO CRE'!$B$19,'PV - AO CRE'!AE$107-$A225+1,'PV - AO CRE'!$B$18,'PV - AO CRE'!#REF!),0)</f>
        <v>0</v>
      </c>
    </row>
    <row r="226" spans="1:31" ht="15" hidden="1" outlineLevel="1">
      <c r="A226">
        <v>8</v>
      </c>
      <c r="B226" s="37"/>
      <c r="C226" s="37"/>
      <c r="D226" s="37"/>
      <c r="E226" s="37"/>
      <c r="F226" s="37"/>
      <c r="G226" s="37"/>
      <c r="H226" s="37"/>
      <c r="I226" s="37">
        <f>IFERROR(PPMT('PV - AO CRE'!$B$19,'PV - AO CRE'!I$107-$A226+1,'PV - AO CRE'!$B$18,'PV - AO CRE'!#REF!),0)</f>
        <v>0</v>
      </c>
      <c r="J226" s="37">
        <f>IFERROR(PPMT('PV - AO CRE'!$B$19,'PV - AO CRE'!J$107-$A226+1,'PV - AO CRE'!$B$18,'PV - AO CRE'!#REF!),0)</f>
        <v>0</v>
      </c>
      <c r="K226" s="37">
        <f>IFERROR(PPMT('PV - AO CRE'!$B$19,'PV - AO CRE'!K$107-$A226+1,'PV - AO CRE'!$B$18,'PV - AO CRE'!#REF!),0)</f>
        <v>0</v>
      </c>
      <c r="L226" s="37">
        <f>IFERROR(PPMT('PV - AO CRE'!$B$19,'PV - AO CRE'!L$107-$A226+1,'PV - AO CRE'!$B$18,'PV - AO CRE'!#REF!),0)</f>
        <v>0</v>
      </c>
      <c r="M226" s="37">
        <f>IFERROR(PPMT('PV - AO CRE'!$B$19,'PV - AO CRE'!M$107-$A226+1,'PV - AO CRE'!$B$18,'PV - AO CRE'!#REF!),0)</f>
        <v>0</v>
      </c>
      <c r="N226" s="37">
        <f>IFERROR(PPMT('PV - AO CRE'!$B$19,'PV - AO CRE'!N$107-$A226+1,'PV - AO CRE'!$B$18,'PV - AO CRE'!#REF!),0)</f>
        <v>0</v>
      </c>
      <c r="O226" s="37">
        <f>IFERROR(PPMT('PV - AO CRE'!$B$19,'PV - AO CRE'!O$107-$A226+1,'PV - AO CRE'!$B$18,'PV - AO CRE'!#REF!),0)</f>
        <v>0</v>
      </c>
      <c r="P226" s="37">
        <f>IFERROR(PPMT('PV - AO CRE'!$B$19,'PV - AO CRE'!P$107-$A226+1,'PV - AO CRE'!$B$18,'PV - AO CRE'!#REF!),0)</f>
        <v>0</v>
      </c>
      <c r="Q226" s="37">
        <f>IFERROR(PPMT('PV - AO CRE'!$B$19,'PV - AO CRE'!Q$107-$A226+1,'PV - AO CRE'!$B$18,'PV - AO CRE'!#REF!),0)</f>
        <v>0</v>
      </c>
      <c r="R226" s="37">
        <f>IFERROR(PPMT('PV - AO CRE'!$B$19,'PV - AO CRE'!R$107-$A226+1,'PV - AO CRE'!$B$18,'PV - AO CRE'!#REF!),0)</f>
        <v>0</v>
      </c>
      <c r="S226" s="37">
        <f>IFERROR(PPMT('PV - AO CRE'!$B$19,'PV - AO CRE'!S$107-$A226+1,'PV - AO CRE'!$B$18,'PV - AO CRE'!#REF!),0)</f>
        <v>0</v>
      </c>
      <c r="T226" s="37">
        <f>IFERROR(PPMT('PV - AO CRE'!$B$19,'PV - AO CRE'!T$107-$A226+1,'PV - AO CRE'!$B$18,'PV - AO CRE'!#REF!),0)</f>
        <v>0</v>
      </c>
      <c r="U226" s="37">
        <f>IFERROR(PPMT('PV - AO CRE'!$B$19,'PV - AO CRE'!U$107-$A226+1,'PV - AO CRE'!$B$18,'PV - AO CRE'!#REF!),0)</f>
        <v>0</v>
      </c>
      <c r="V226" s="37">
        <f>IFERROR(PPMT('PV - AO CRE'!$B$19,'PV - AO CRE'!V$107-$A226+1,'PV - AO CRE'!$B$18,'PV - AO CRE'!#REF!),0)</f>
        <v>0</v>
      </c>
      <c r="W226" s="37">
        <f>IFERROR(PPMT('PV - AO CRE'!$B$19,'PV - AO CRE'!W$107-$A226+1,'PV - AO CRE'!$B$18,'PV - AO CRE'!#REF!),0)</f>
        <v>0</v>
      </c>
      <c r="X226" s="37">
        <f>IFERROR(PPMT('PV - AO CRE'!$B$19,'PV - AO CRE'!X$107-$A226+1,'PV - AO CRE'!$B$18,'PV - AO CRE'!#REF!),0)</f>
        <v>0</v>
      </c>
      <c r="Y226" s="37">
        <f>IFERROR(PPMT('PV - AO CRE'!$B$19,'PV - AO CRE'!Y$107-$A226+1,'PV - AO CRE'!$B$18,'PV - AO CRE'!#REF!),0)</f>
        <v>0</v>
      </c>
      <c r="Z226" s="37">
        <f>IFERROR(PPMT('PV - AO CRE'!$B$19,'PV - AO CRE'!Z$107-$A226+1,'PV - AO CRE'!$B$18,'PV - AO CRE'!#REF!),0)</f>
        <v>0</v>
      </c>
      <c r="AA226" s="37">
        <f>IFERROR(PPMT('PV - AO CRE'!$B$19,'PV - AO CRE'!AA$107-$A226+1,'PV - AO CRE'!$B$18,'PV - AO CRE'!#REF!),0)</f>
        <v>0</v>
      </c>
      <c r="AB226" s="37">
        <f>IFERROR(PPMT('PV - AO CRE'!$B$19,'PV - AO CRE'!AB$107-$A226+1,'PV - AO CRE'!$B$18,'PV - AO CRE'!#REF!),0)</f>
        <v>0</v>
      </c>
      <c r="AC226" s="37">
        <f>IFERROR(PPMT('PV - AO CRE'!$B$19,'PV - AO CRE'!AC$107-$A226+1,'PV - AO CRE'!$B$18,'PV - AO CRE'!#REF!),0)</f>
        <v>0</v>
      </c>
      <c r="AD226" s="37">
        <f>IFERROR(PPMT('PV - AO CRE'!$B$19,'PV - AO CRE'!AD$107-$A226+1,'PV - AO CRE'!$B$18,'PV - AO CRE'!#REF!),0)</f>
        <v>0</v>
      </c>
      <c r="AE226" s="37">
        <f>IFERROR(PPMT('PV - AO CRE'!$B$19,'PV - AO CRE'!AE$107-$A226+1,'PV - AO CRE'!$B$18,'PV - AO CRE'!#REF!),0)</f>
        <v>0</v>
      </c>
    </row>
    <row r="227" spans="1:31" ht="15" hidden="1" outlineLevel="1">
      <c r="A227">
        <v>9</v>
      </c>
      <c r="B227" s="37"/>
      <c r="C227" s="37"/>
      <c r="D227" s="37"/>
      <c r="E227" s="37"/>
      <c r="F227" s="37"/>
      <c r="G227" s="37"/>
      <c r="H227" s="37"/>
      <c r="I227" s="37"/>
      <c r="J227" s="37">
        <f>IFERROR(PPMT('PV - AO CRE'!$B$19,'PV - AO CRE'!J$107-$A227+1,'PV - AO CRE'!$B$18,'PV - AO CRE'!#REF!),0)</f>
        <v>0</v>
      </c>
      <c r="K227" s="37">
        <f>IFERROR(PPMT('PV - AO CRE'!$B$19,'PV - AO CRE'!K$107-$A227+1,'PV - AO CRE'!$B$18,'PV - AO CRE'!#REF!),0)</f>
        <v>0</v>
      </c>
      <c r="L227" s="37">
        <f>IFERROR(PPMT('PV - AO CRE'!$B$19,'PV - AO CRE'!L$107-$A227+1,'PV - AO CRE'!$B$18,'PV - AO CRE'!#REF!),0)</f>
        <v>0</v>
      </c>
      <c r="M227" s="37">
        <f>IFERROR(PPMT('PV - AO CRE'!$B$19,'PV - AO CRE'!M$107-$A227+1,'PV - AO CRE'!$B$18,'PV - AO CRE'!#REF!),0)</f>
        <v>0</v>
      </c>
      <c r="N227" s="37">
        <f>IFERROR(PPMT('PV - AO CRE'!$B$19,'PV - AO CRE'!N$107-$A227+1,'PV - AO CRE'!$B$18,'PV - AO CRE'!#REF!),0)</f>
        <v>0</v>
      </c>
      <c r="O227" s="37">
        <f>IFERROR(PPMT('PV - AO CRE'!$B$19,'PV - AO CRE'!O$107-$A227+1,'PV - AO CRE'!$B$18,'PV - AO CRE'!#REF!),0)</f>
        <v>0</v>
      </c>
      <c r="P227" s="37">
        <f>IFERROR(PPMT('PV - AO CRE'!$B$19,'PV - AO CRE'!P$107-$A227+1,'PV - AO CRE'!$B$18,'PV - AO CRE'!#REF!),0)</f>
        <v>0</v>
      </c>
      <c r="Q227" s="37">
        <f>IFERROR(PPMT('PV - AO CRE'!$B$19,'PV - AO CRE'!Q$107-$A227+1,'PV - AO CRE'!$B$18,'PV - AO CRE'!#REF!),0)</f>
        <v>0</v>
      </c>
      <c r="R227" s="37">
        <f>IFERROR(PPMT('PV - AO CRE'!$B$19,'PV - AO CRE'!R$107-$A227+1,'PV - AO CRE'!$B$18,'PV - AO CRE'!#REF!),0)</f>
        <v>0</v>
      </c>
      <c r="S227" s="37">
        <f>IFERROR(PPMT('PV - AO CRE'!$B$19,'PV - AO CRE'!S$107-$A227+1,'PV - AO CRE'!$B$18,'PV - AO CRE'!#REF!),0)</f>
        <v>0</v>
      </c>
      <c r="T227" s="37">
        <f>IFERROR(PPMT('PV - AO CRE'!$B$19,'PV - AO CRE'!T$107-$A227+1,'PV - AO CRE'!$B$18,'PV - AO CRE'!#REF!),0)</f>
        <v>0</v>
      </c>
      <c r="U227" s="37">
        <f>IFERROR(PPMT('PV - AO CRE'!$B$19,'PV - AO CRE'!U$107-$A227+1,'PV - AO CRE'!$B$18,'PV - AO CRE'!#REF!),0)</f>
        <v>0</v>
      </c>
      <c r="V227" s="37">
        <f>IFERROR(PPMT('PV - AO CRE'!$B$19,'PV - AO CRE'!V$107-$A227+1,'PV - AO CRE'!$B$18,'PV - AO CRE'!#REF!),0)</f>
        <v>0</v>
      </c>
      <c r="W227" s="37">
        <f>IFERROR(PPMT('PV - AO CRE'!$B$19,'PV - AO CRE'!W$107-$A227+1,'PV - AO CRE'!$B$18,'PV - AO CRE'!#REF!),0)</f>
        <v>0</v>
      </c>
      <c r="X227" s="37">
        <f>IFERROR(PPMT('PV - AO CRE'!$B$19,'PV - AO CRE'!X$107-$A227+1,'PV - AO CRE'!$B$18,'PV - AO CRE'!#REF!),0)</f>
        <v>0</v>
      </c>
      <c r="Y227" s="37">
        <f>IFERROR(PPMT('PV - AO CRE'!$B$19,'PV - AO CRE'!Y$107-$A227+1,'PV - AO CRE'!$B$18,'PV - AO CRE'!#REF!),0)</f>
        <v>0</v>
      </c>
      <c r="Z227" s="37">
        <f>IFERROR(PPMT('PV - AO CRE'!$B$19,'PV - AO CRE'!Z$107-$A227+1,'PV - AO CRE'!$B$18,'PV - AO CRE'!#REF!),0)</f>
        <v>0</v>
      </c>
      <c r="AA227" s="37">
        <f>IFERROR(PPMT('PV - AO CRE'!$B$19,'PV - AO CRE'!AA$107-$A227+1,'PV - AO CRE'!$B$18,'PV - AO CRE'!#REF!),0)</f>
        <v>0</v>
      </c>
      <c r="AB227" s="37">
        <f>IFERROR(PPMT('PV - AO CRE'!$B$19,'PV - AO CRE'!AB$107-$A227+1,'PV - AO CRE'!$B$18,'PV - AO CRE'!#REF!),0)</f>
        <v>0</v>
      </c>
      <c r="AC227" s="37">
        <f>IFERROR(PPMT('PV - AO CRE'!$B$19,'PV - AO CRE'!AC$107-$A227+1,'PV - AO CRE'!$B$18,'PV - AO CRE'!#REF!),0)</f>
        <v>0</v>
      </c>
      <c r="AD227" s="37">
        <f>IFERROR(PPMT('PV - AO CRE'!$B$19,'PV - AO CRE'!AD$107-$A227+1,'PV - AO CRE'!$B$18,'PV - AO CRE'!#REF!),0)</f>
        <v>0</v>
      </c>
      <c r="AE227" s="37">
        <f>IFERROR(PPMT('PV - AO CRE'!$B$19,'PV - AO CRE'!AE$107-$A227+1,'PV - AO CRE'!$B$18,'PV - AO CRE'!#REF!),0)</f>
        <v>0</v>
      </c>
    </row>
    <row r="228" spans="1:31" ht="15" hidden="1" outlineLevel="1">
      <c r="A228">
        <v>10</v>
      </c>
      <c r="B228" s="37"/>
      <c r="C228" s="37"/>
      <c r="D228" s="37"/>
      <c r="E228" s="37"/>
      <c r="F228" s="37"/>
      <c r="G228" s="37"/>
      <c r="H228" s="37"/>
      <c r="I228" s="37"/>
      <c r="J228" s="37"/>
      <c r="K228" s="37">
        <f>IFERROR(PPMT('PV - AO CRE'!$B$19,'PV - AO CRE'!K$107-$A228+1,'PV - AO CRE'!$B$18,'PV - AO CRE'!#REF!),0)</f>
        <v>0</v>
      </c>
      <c r="L228" s="37">
        <f>IFERROR(PPMT('PV - AO CRE'!$B$19,'PV - AO CRE'!L$107-$A228+1,'PV - AO CRE'!$B$18,'PV - AO CRE'!#REF!),0)</f>
        <v>0</v>
      </c>
      <c r="M228" s="37">
        <f>IFERROR(PPMT('PV - AO CRE'!$B$19,'PV - AO CRE'!M$107-$A228+1,'PV - AO CRE'!$B$18,'PV - AO CRE'!#REF!),0)</f>
        <v>0</v>
      </c>
      <c r="N228" s="37">
        <f>IFERROR(PPMT('PV - AO CRE'!$B$19,'PV - AO CRE'!N$107-$A228+1,'PV - AO CRE'!$B$18,'PV - AO CRE'!#REF!),0)</f>
        <v>0</v>
      </c>
      <c r="O228" s="37">
        <f>IFERROR(PPMT('PV - AO CRE'!$B$19,'PV - AO CRE'!O$107-$A228+1,'PV - AO CRE'!$B$18,'PV - AO CRE'!#REF!),0)</f>
        <v>0</v>
      </c>
      <c r="P228" s="37">
        <f>IFERROR(PPMT('PV - AO CRE'!$B$19,'PV - AO CRE'!P$107-$A228+1,'PV - AO CRE'!$B$18,'PV - AO CRE'!#REF!),0)</f>
        <v>0</v>
      </c>
      <c r="Q228" s="37">
        <f>IFERROR(PPMT('PV - AO CRE'!$B$19,'PV - AO CRE'!Q$107-$A228+1,'PV - AO CRE'!$B$18,'PV - AO CRE'!#REF!),0)</f>
        <v>0</v>
      </c>
      <c r="R228" s="37">
        <f>IFERROR(PPMT('PV - AO CRE'!$B$19,'PV - AO CRE'!R$107-$A228+1,'PV - AO CRE'!$B$18,'PV - AO CRE'!#REF!),0)</f>
        <v>0</v>
      </c>
      <c r="S228" s="37">
        <f>IFERROR(PPMT('PV - AO CRE'!$B$19,'PV - AO CRE'!S$107-$A228+1,'PV - AO CRE'!$B$18,'PV - AO CRE'!#REF!),0)</f>
        <v>0</v>
      </c>
      <c r="T228" s="37">
        <f>IFERROR(PPMT('PV - AO CRE'!$B$19,'PV - AO CRE'!T$107-$A228+1,'PV - AO CRE'!$B$18,'PV - AO CRE'!#REF!),0)</f>
        <v>0</v>
      </c>
      <c r="U228" s="37">
        <f>IFERROR(PPMT('PV - AO CRE'!$B$19,'PV - AO CRE'!U$107-$A228+1,'PV - AO CRE'!$B$18,'PV - AO CRE'!#REF!),0)</f>
        <v>0</v>
      </c>
      <c r="V228" s="37">
        <f>IFERROR(PPMT('PV - AO CRE'!$B$19,'PV - AO CRE'!V$107-$A228+1,'PV - AO CRE'!$B$18,'PV - AO CRE'!#REF!),0)</f>
        <v>0</v>
      </c>
      <c r="W228" s="37">
        <f>IFERROR(PPMT('PV - AO CRE'!$B$19,'PV - AO CRE'!W$107-$A228+1,'PV - AO CRE'!$B$18,'PV - AO CRE'!#REF!),0)</f>
        <v>0</v>
      </c>
      <c r="X228" s="37">
        <f>IFERROR(PPMT('PV - AO CRE'!$B$19,'PV - AO CRE'!X$107-$A228+1,'PV - AO CRE'!$B$18,'PV - AO CRE'!#REF!),0)</f>
        <v>0</v>
      </c>
      <c r="Y228" s="37">
        <f>IFERROR(PPMT('PV - AO CRE'!$B$19,'PV - AO CRE'!Y$107-$A228+1,'PV - AO CRE'!$B$18,'PV - AO CRE'!#REF!),0)</f>
        <v>0</v>
      </c>
      <c r="Z228" s="37">
        <f>IFERROR(PPMT('PV - AO CRE'!$B$19,'PV - AO CRE'!Z$107-$A228+1,'PV - AO CRE'!$B$18,'PV - AO CRE'!#REF!),0)</f>
        <v>0</v>
      </c>
      <c r="AA228" s="37">
        <f>IFERROR(PPMT('PV - AO CRE'!$B$19,'PV - AO CRE'!AA$107-$A228+1,'PV - AO CRE'!$B$18,'PV - AO CRE'!#REF!),0)</f>
        <v>0</v>
      </c>
      <c r="AB228" s="37">
        <f>IFERROR(PPMT('PV - AO CRE'!$B$19,'PV - AO CRE'!AB$107-$A228+1,'PV - AO CRE'!$B$18,'PV - AO CRE'!#REF!),0)</f>
        <v>0</v>
      </c>
      <c r="AC228" s="37">
        <f>IFERROR(PPMT('PV - AO CRE'!$B$19,'PV - AO CRE'!AC$107-$A228+1,'PV - AO CRE'!$B$18,'PV - AO CRE'!#REF!),0)</f>
        <v>0</v>
      </c>
      <c r="AD228" s="37">
        <f>IFERROR(PPMT('PV - AO CRE'!$B$19,'PV - AO CRE'!AD$107-$A228+1,'PV - AO CRE'!$B$18,'PV - AO CRE'!#REF!),0)</f>
        <v>0</v>
      </c>
      <c r="AE228" s="37">
        <f>IFERROR(PPMT('PV - AO CRE'!$B$19,'PV - AO CRE'!AE$107-$A228+1,'PV - AO CRE'!$B$18,'PV - AO CRE'!#REF!),0)</f>
        <v>0</v>
      </c>
    </row>
    <row r="229" spans="1:31" ht="15" hidden="1" outlineLevel="1">
      <c r="A229">
        <v>11</v>
      </c>
      <c r="B229" s="37"/>
      <c r="C229" s="37"/>
      <c r="D229" s="37"/>
      <c r="E229" s="37"/>
      <c r="F229" s="37"/>
      <c r="G229" s="37"/>
      <c r="H229" s="37"/>
      <c r="I229" s="37"/>
      <c r="J229" s="37"/>
      <c r="K229" s="37"/>
      <c r="L229" s="37">
        <f>IFERROR(PPMT('PV - AO CRE'!$B$19,'PV - AO CRE'!L$107-$A229+1,'PV - AO CRE'!$B$18,'PV - AO CRE'!#REF!),0)</f>
        <v>0</v>
      </c>
      <c r="M229" s="37">
        <f>IFERROR(PPMT('PV - AO CRE'!$B$19,'PV - AO CRE'!M$107-$A229+1,'PV - AO CRE'!$B$18,'PV - AO CRE'!#REF!),0)</f>
        <v>0</v>
      </c>
      <c r="N229" s="37">
        <f>IFERROR(PPMT('PV - AO CRE'!$B$19,'PV - AO CRE'!N$107-$A229+1,'PV - AO CRE'!$B$18,'PV - AO CRE'!#REF!),0)</f>
        <v>0</v>
      </c>
      <c r="O229" s="37">
        <f>IFERROR(PPMT('PV - AO CRE'!$B$19,'PV - AO CRE'!O$107-$A229+1,'PV - AO CRE'!$B$18,'PV - AO CRE'!#REF!),0)</f>
        <v>0</v>
      </c>
      <c r="P229" s="37">
        <f>IFERROR(PPMT('PV - AO CRE'!$B$19,'PV - AO CRE'!P$107-$A229+1,'PV - AO CRE'!$B$18,'PV - AO CRE'!#REF!),0)</f>
        <v>0</v>
      </c>
      <c r="Q229" s="37">
        <f>IFERROR(PPMT('PV - AO CRE'!$B$19,'PV - AO CRE'!Q$107-$A229+1,'PV - AO CRE'!$B$18,'PV - AO CRE'!#REF!),0)</f>
        <v>0</v>
      </c>
      <c r="R229" s="37">
        <f>IFERROR(PPMT('PV - AO CRE'!$B$19,'PV - AO CRE'!R$107-$A229+1,'PV - AO CRE'!$B$18,'PV - AO CRE'!#REF!),0)</f>
        <v>0</v>
      </c>
      <c r="S229" s="37">
        <f>IFERROR(PPMT('PV - AO CRE'!$B$19,'PV - AO CRE'!S$107-$A229+1,'PV - AO CRE'!$B$18,'PV - AO CRE'!#REF!),0)</f>
        <v>0</v>
      </c>
      <c r="T229" s="37">
        <f>IFERROR(PPMT('PV - AO CRE'!$B$19,'PV - AO CRE'!T$107-$A229+1,'PV - AO CRE'!$B$18,'PV - AO CRE'!#REF!),0)</f>
        <v>0</v>
      </c>
      <c r="U229" s="37">
        <f>IFERROR(PPMT('PV - AO CRE'!$B$19,'PV - AO CRE'!U$107-$A229+1,'PV - AO CRE'!$B$18,'PV - AO CRE'!#REF!),0)</f>
        <v>0</v>
      </c>
      <c r="V229" s="37">
        <f>IFERROR(PPMT('PV - AO CRE'!$B$19,'PV - AO CRE'!V$107-$A229+1,'PV - AO CRE'!$B$18,'PV - AO CRE'!#REF!),0)</f>
        <v>0</v>
      </c>
      <c r="W229" s="37">
        <f>IFERROR(PPMT('PV - AO CRE'!$B$19,'PV - AO CRE'!W$107-$A229+1,'PV - AO CRE'!$B$18,'PV - AO CRE'!#REF!),0)</f>
        <v>0</v>
      </c>
      <c r="X229" s="37">
        <f>IFERROR(PPMT('PV - AO CRE'!$B$19,'PV - AO CRE'!X$107-$A229+1,'PV - AO CRE'!$B$18,'PV - AO CRE'!#REF!),0)</f>
        <v>0</v>
      </c>
      <c r="Y229" s="37">
        <f>IFERROR(PPMT('PV - AO CRE'!$B$19,'PV - AO CRE'!Y$107-$A229+1,'PV - AO CRE'!$B$18,'PV - AO CRE'!#REF!),0)</f>
        <v>0</v>
      </c>
      <c r="Z229" s="37">
        <f>IFERROR(PPMT('PV - AO CRE'!$B$19,'PV - AO CRE'!Z$107-$A229+1,'PV - AO CRE'!$B$18,'PV - AO CRE'!#REF!),0)</f>
        <v>0</v>
      </c>
      <c r="AA229" s="37">
        <f>IFERROR(PPMT('PV - AO CRE'!$B$19,'PV - AO CRE'!AA$107-$A229+1,'PV - AO CRE'!$B$18,'PV - AO CRE'!#REF!),0)</f>
        <v>0</v>
      </c>
      <c r="AB229" s="37">
        <f>IFERROR(PPMT('PV - AO CRE'!$B$19,'PV - AO CRE'!AB$107-$A229+1,'PV - AO CRE'!$B$18,'PV - AO CRE'!#REF!),0)</f>
        <v>0</v>
      </c>
      <c r="AC229" s="37">
        <f>IFERROR(PPMT('PV - AO CRE'!$B$19,'PV - AO CRE'!AC$107-$A229+1,'PV - AO CRE'!$B$18,'PV - AO CRE'!#REF!),0)</f>
        <v>0</v>
      </c>
      <c r="AD229" s="37">
        <f>IFERROR(PPMT('PV - AO CRE'!$B$19,'PV - AO CRE'!AD$107-$A229+1,'PV - AO CRE'!$B$18,'PV - AO CRE'!#REF!),0)</f>
        <v>0</v>
      </c>
      <c r="AE229" s="37">
        <f>IFERROR(PPMT('PV - AO CRE'!$B$19,'PV - AO CRE'!AE$107-$A229+1,'PV - AO CRE'!$B$18,'PV - AO CRE'!#REF!),0)</f>
        <v>0</v>
      </c>
    </row>
    <row r="230" spans="1:31" ht="15" hidden="1" outlineLevel="1">
      <c r="A230">
        <v>12</v>
      </c>
      <c r="B230" s="37"/>
      <c r="C230" s="37"/>
      <c r="D230" s="37"/>
      <c r="E230" s="37"/>
      <c r="F230" s="37"/>
      <c r="G230" s="37"/>
      <c r="H230" s="37"/>
      <c r="I230" s="37"/>
      <c r="J230" s="37"/>
      <c r="K230" s="37"/>
      <c r="L230" s="37"/>
      <c r="M230" s="37">
        <f>IFERROR(PPMT('PV - AO CRE'!$B$19,'PV - AO CRE'!M$107-$A230+1,'PV - AO CRE'!$B$18,'PV - AO CRE'!#REF!),0)</f>
        <v>0</v>
      </c>
      <c r="N230" s="37">
        <f>IFERROR(PPMT('PV - AO CRE'!$B$19,'PV - AO CRE'!N$107-$A230+1,'PV - AO CRE'!$B$18,'PV - AO CRE'!#REF!),0)</f>
        <v>0</v>
      </c>
      <c r="O230" s="37">
        <f>IFERROR(PPMT('PV - AO CRE'!$B$19,'PV - AO CRE'!O$107-$A230+1,'PV - AO CRE'!$B$18,'PV - AO CRE'!#REF!),0)</f>
        <v>0</v>
      </c>
      <c r="P230" s="37">
        <f>IFERROR(PPMT('PV - AO CRE'!$B$19,'PV - AO CRE'!P$107-$A230+1,'PV - AO CRE'!$B$18,'PV - AO CRE'!#REF!),0)</f>
        <v>0</v>
      </c>
      <c r="Q230" s="37">
        <f>IFERROR(PPMT('PV - AO CRE'!$B$19,'PV - AO CRE'!Q$107-$A230+1,'PV - AO CRE'!$B$18,'PV - AO CRE'!#REF!),0)</f>
        <v>0</v>
      </c>
      <c r="R230" s="37">
        <f>IFERROR(PPMT('PV - AO CRE'!$B$19,'PV - AO CRE'!R$107-$A230+1,'PV - AO CRE'!$B$18,'PV - AO CRE'!#REF!),0)</f>
        <v>0</v>
      </c>
      <c r="S230" s="37">
        <f>IFERROR(PPMT('PV - AO CRE'!$B$19,'PV - AO CRE'!S$107-$A230+1,'PV - AO CRE'!$B$18,'PV - AO CRE'!#REF!),0)</f>
        <v>0</v>
      </c>
      <c r="T230" s="37">
        <f>IFERROR(PPMT('PV - AO CRE'!$B$19,'PV - AO CRE'!T$107-$A230+1,'PV - AO CRE'!$B$18,'PV - AO CRE'!#REF!),0)</f>
        <v>0</v>
      </c>
      <c r="U230" s="37">
        <f>IFERROR(PPMT('PV - AO CRE'!$B$19,'PV - AO CRE'!U$107-$A230+1,'PV - AO CRE'!$B$18,'PV - AO CRE'!#REF!),0)</f>
        <v>0</v>
      </c>
      <c r="V230" s="37">
        <f>IFERROR(PPMT('PV - AO CRE'!$B$19,'PV - AO CRE'!V$107-$A230+1,'PV - AO CRE'!$B$18,'PV - AO CRE'!#REF!),0)</f>
        <v>0</v>
      </c>
      <c r="W230" s="37">
        <f>IFERROR(PPMT('PV - AO CRE'!$B$19,'PV - AO CRE'!W$107-$A230+1,'PV - AO CRE'!$B$18,'PV - AO CRE'!#REF!),0)</f>
        <v>0</v>
      </c>
      <c r="X230" s="37">
        <f>IFERROR(PPMT('PV - AO CRE'!$B$19,'PV - AO CRE'!X$107-$A230+1,'PV - AO CRE'!$B$18,'PV - AO CRE'!#REF!),0)</f>
        <v>0</v>
      </c>
      <c r="Y230" s="37">
        <f>IFERROR(PPMT('PV - AO CRE'!$B$19,'PV - AO CRE'!Y$107-$A230+1,'PV - AO CRE'!$B$18,'PV - AO CRE'!#REF!),0)</f>
        <v>0</v>
      </c>
      <c r="Z230" s="37">
        <f>IFERROR(PPMT('PV - AO CRE'!$B$19,'PV - AO CRE'!Z$107-$A230+1,'PV - AO CRE'!$B$18,'PV - AO CRE'!#REF!),0)</f>
        <v>0</v>
      </c>
      <c r="AA230" s="37">
        <f>IFERROR(PPMT('PV - AO CRE'!$B$19,'PV - AO CRE'!AA$107-$A230+1,'PV - AO CRE'!$B$18,'PV - AO CRE'!#REF!),0)</f>
        <v>0</v>
      </c>
      <c r="AB230" s="37">
        <f>IFERROR(PPMT('PV - AO CRE'!$B$19,'PV - AO CRE'!AB$107-$A230+1,'PV - AO CRE'!$B$18,'PV - AO CRE'!#REF!),0)</f>
        <v>0</v>
      </c>
      <c r="AC230" s="37">
        <f>IFERROR(PPMT('PV - AO CRE'!$B$19,'PV - AO CRE'!AC$107-$A230+1,'PV - AO CRE'!$B$18,'PV - AO CRE'!#REF!),0)</f>
        <v>0</v>
      </c>
      <c r="AD230" s="37">
        <f>IFERROR(PPMT('PV - AO CRE'!$B$19,'PV - AO CRE'!AD$107-$A230+1,'PV - AO CRE'!$B$18,'PV - AO CRE'!#REF!),0)</f>
        <v>0</v>
      </c>
      <c r="AE230" s="37">
        <f>IFERROR(PPMT('PV - AO CRE'!$B$19,'PV - AO CRE'!AE$107-$A230+1,'PV - AO CRE'!$B$18,'PV - AO CRE'!#REF!),0)</f>
        <v>0</v>
      </c>
    </row>
    <row r="231" spans="1:31" ht="15" hidden="1" outlineLevel="1">
      <c r="A231">
        <v>13</v>
      </c>
      <c r="B231" s="37"/>
      <c r="C231" s="37"/>
      <c r="D231" s="37"/>
      <c r="E231" s="37"/>
      <c r="F231" s="37"/>
      <c r="G231" s="37"/>
      <c r="H231" s="37"/>
      <c r="I231" s="37"/>
      <c r="J231" s="37"/>
      <c r="K231" s="37"/>
      <c r="L231" s="37"/>
      <c r="M231" s="37"/>
      <c r="N231" s="37">
        <f>IFERROR(PPMT('PV - AO CRE'!$B$19,'PV - AO CRE'!N$107-$A231+1,'PV - AO CRE'!$B$18,'PV - AO CRE'!#REF!),0)</f>
        <v>0</v>
      </c>
      <c r="O231" s="37">
        <f>IFERROR(PPMT('PV - AO CRE'!$B$19,'PV - AO CRE'!O$107-$A231+1,'PV - AO CRE'!$B$18,'PV - AO CRE'!#REF!),0)</f>
        <v>0</v>
      </c>
      <c r="P231" s="37">
        <f>IFERROR(PPMT('PV - AO CRE'!$B$19,'PV - AO CRE'!P$107-$A231+1,'PV - AO CRE'!$B$18,'PV - AO CRE'!#REF!),0)</f>
        <v>0</v>
      </c>
      <c r="Q231" s="37">
        <f>IFERROR(PPMT('PV - AO CRE'!$B$19,'PV - AO CRE'!Q$107-$A231+1,'PV - AO CRE'!$B$18,'PV - AO CRE'!#REF!),0)</f>
        <v>0</v>
      </c>
      <c r="R231" s="37">
        <f>IFERROR(PPMT('PV - AO CRE'!$B$19,'PV - AO CRE'!R$107-$A231+1,'PV - AO CRE'!$B$18,'PV - AO CRE'!#REF!),0)</f>
        <v>0</v>
      </c>
      <c r="S231" s="37">
        <f>IFERROR(PPMT('PV - AO CRE'!$B$19,'PV - AO CRE'!S$107-$A231+1,'PV - AO CRE'!$B$18,'PV - AO CRE'!#REF!),0)</f>
        <v>0</v>
      </c>
      <c r="T231" s="37">
        <f>IFERROR(PPMT('PV - AO CRE'!$B$19,'PV - AO CRE'!T$107-$A231+1,'PV - AO CRE'!$B$18,'PV - AO CRE'!#REF!),0)</f>
        <v>0</v>
      </c>
      <c r="U231" s="37">
        <f>IFERROR(PPMT('PV - AO CRE'!$B$19,'PV - AO CRE'!U$107-$A231+1,'PV - AO CRE'!$B$18,'PV - AO CRE'!#REF!),0)</f>
        <v>0</v>
      </c>
      <c r="V231" s="37">
        <f>IFERROR(PPMT('PV - AO CRE'!$B$19,'PV - AO CRE'!V$107-$A231+1,'PV - AO CRE'!$B$18,'PV - AO CRE'!#REF!),0)</f>
        <v>0</v>
      </c>
      <c r="W231" s="37">
        <f>IFERROR(PPMT('PV - AO CRE'!$B$19,'PV - AO CRE'!W$107-$A231+1,'PV - AO CRE'!$B$18,'PV - AO CRE'!#REF!),0)</f>
        <v>0</v>
      </c>
      <c r="X231" s="37">
        <f>IFERROR(PPMT('PV - AO CRE'!$B$19,'PV - AO CRE'!X$107-$A231+1,'PV - AO CRE'!$B$18,'PV - AO CRE'!#REF!),0)</f>
        <v>0</v>
      </c>
      <c r="Y231" s="37">
        <f>IFERROR(PPMT('PV - AO CRE'!$B$19,'PV - AO CRE'!Y$107-$A231+1,'PV - AO CRE'!$B$18,'PV - AO CRE'!#REF!),0)</f>
        <v>0</v>
      </c>
      <c r="Z231" s="37">
        <f>IFERROR(PPMT('PV - AO CRE'!$B$19,'PV - AO CRE'!Z$107-$A231+1,'PV - AO CRE'!$B$18,'PV - AO CRE'!#REF!),0)</f>
        <v>0</v>
      </c>
      <c r="AA231" s="37">
        <f>IFERROR(PPMT('PV - AO CRE'!$B$19,'PV - AO CRE'!AA$107-$A231+1,'PV - AO CRE'!$B$18,'PV - AO CRE'!#REF!),0)</f>
        <v>0</v>
      </c>
      <c r="AB231" s="37">
        <f>IFERROR(PPMT('PV - AO CRE'!$B$19,'PV - AO CRE'!AB$107-$A231+1,'PV - AO CRE'!$B$18,'PV - AO CRE'!#REF!),0)</f>
        <v>0</v>
      </c>
      <c r="AC231" s="37">
        <f>IFERROR(PPMT('PV - AO CRE'!$B$19,'PV - AO CRE'!AC$107-$A231+1,'PV - AO CRE'!$B$18,'PV - AO CRE'!#REF!),0)</f>
        <v>0</v>
      </c>
      <c r="AD231" s="37">
        <f>IFERROR(PPMT('PV - AO CRE'!$B$19,'PV - AO CRE'!AD$107-$A231+1,'PV - AO CRE'!$B$18,'PV - AO CRE'!#REF!),0)</f>
        <v>0</v>
      </c>
      <c r="AE231" s="37">
        <f>IFERROR(PPMT('PV - AO CRE'!$B$19,'PV - AO CRE'!AE$107-$A231+1,'PV - AO CRE'!$B$18,'PV - AO CRE'!#REF!),0)</f>
        <v>0</v>
      </c>
    </row>
    <row r="232" spans="1:31" ht="15" hidden="1" outlineLevel="1">
      <c r="A232">
        <v>14</v>
      </c>
      <c r="B232" s="37"/>
      <c r="C232" s="37"/>
      <c r="D232" s="37"/>
      <c r="E232" s="37"/>
      <c r="F232" s="37"/>
      <c r="G232" s="37"/>
      <c r="H232" s="37"/>
      <c r="I232" s="37"/>
      <c r="J232" s="37"/>
      <c r="K232" s="37"/>
      <c r="L232" s="37"/>
      <c r="M232" s="37"/>
      <c r="N232" s="37"/>
      <c r="O232" s="37">
        <f>IFERROR(PPMT('PV - AO CRE'!$B$19,'PV - AO CRE'!O$107-$A232+1,'PV - AO CRE'!$B$18,'PV - AO CRE'!#REF!),0)</f>
        <v>0</v>
      </c>
      <c r="P232" s="37">
        <f>IFERROR(PPMT('PV - AO CRE'!$B$19,'PV - AO CRE'!P$107-$A232+1,'PV - AO CRE'!$B$18,'PV - AO CRE'!#REF!),0)</f>
        <v>0</v>
      </c>
      <c r="Q232" s="37">
        <f>IFERROR(PPMT('PV - AO CRE'!$B$19,'PV - AO CRE'!Q$107-$A232+1,'PV - AO CRE'!$B$18,'PV - AO CRE'!#REF!),0)</f>
        <v>0</v>
      </c>
      <c r="R232" s="37">
        <f>IFERROR(PPMT('PV - AO CRE'!$B$19,'PV - AO CRE'!R$107-$A232+1,'PV - AO CRE'!$B$18,'PV - AO CRE'!#REF!),0)</f>
        <v>0</v>
      </c>
      <c r="S232" s="37">
        <f>IFERROR(PPMT('PV - AO CRE'!$B$19,'PV - AO CRE'!S$107-$A232+1,'PV - AO CRE'!$B$18,'PV - AO CRE'!#REF!),0)</f>
        <v>0</v>
      </c>
      <c r="T232" s="37">
        <f>IFERROR(PPMT('PV - AO CRE'!$B$19,'PV - AO CRE'!T$107-$A232+1,'PV - AO CRE'!$B$18,'PV - AO CRE'!#REF!),0)</f>
        <v>0</v>
      </c>
      <c r="U232" s="37">
        <f>IFERROR(PPMT('PV - AO CRE'!$B$19,'PV - AO CRE'!U$107-$A232+1,'PV - AO CRE'!$B$18,'PV - AO CRE'!#REF!),0)</f>
        <v>0</v>
      </c>
      <c r="V232" s="37">
        <f>IFERROR(PPMT('PV - AO CRE'!$B$19,'PV - AO CRE'!V$107-$A232+1,'PV - AO CRE'!$B$18,'PV - AO CRE'!#REF!),0)</f>
        <v>0</v>
      </c>
      <c r="W232" s="37">
        <f>IFERROR(PPMT('PV - AO CRE'!$B$19,'PV - AO CRE'!W$107-$A232+1,'PV - AO CRE'!$B$18,'PV - AO CRE'!#REF!),0)</f>
        <v>0</v>
      </c>
      <c r="X232" s="37">
        <f>IFERROR(PPMT('PV - AO CRE'!$B$19,'PV - AO CRE'!X$107-$A232+1,'PV - AO CRE'!$B$18,'PV - AO CRE'!#REF!),0)</f>
        <v>0</v>
      </c>
      <c r="Y232" s="37">
        <f>IFERROR(PPMT('PV - AO CRE'!$B$19,'PV - AO CRE'!Y$107-$A232+1,'PV - AO CRE'!$B$18,'PV - AO CRE'!#REF!),0)</f>
        <v>0</v>
      </c>
      <c r="Z232" s="37">
        <f>IFERROR(PPMT('PV - AO CRE'!$B$19,'PV - AO CRE'!Z$107-$A232+1,'PV - AO CRE'!$B$18,'PV - AO CRE'!#REF!),0)</f>
        <v>0</v>
      </c>
      <c r="AA232" s="37">
        <f>IFERROR(PPMT('PV - AO CRE'!$B$19,'PV - AO CRE'!AA$107-$A232+1,'PV - AO CRE'!$B$18,'PV - AO CRE'!#REF!),0)</f>
        <v>0</v>
      </c>
      <c r="AB232" s="37">
        <f>IFERROR(PPMT('PV - AO CRE'!$B$19,'PV - AO CRE'!AB$107-$A232+1,'PV - AO CRE'!$B$18,'PV - AO CRE'!#REF!),0)</f>
        <v>0</v>
      </c>
      <c r="AC232" s="37">
        <f>IFERROR(PPMT('PV - AO CRE'!$B$19,'PV - AO CRE'!AC$107-$A232+1,'PV - AO CRE'!$B$18,'PV - AO CRE'!#REF!),0)</f>
        <v>0</v>
      </c>
      <c r="AD232" s="37">
        <f>IFERROR(PPMT('PV - AO CRE'!$B$19,'PV - AO CRE'!AD$107-$A232+1,'PV - AO CRE'!$B$18,'PV - AO CRE'!#REF!),0)</f>
        <v>0</v>
      </c>
      <c r="AE232" s="37">
        <f>IFERROR(PPMT('PV - AO CRE'!$B$19,'PV - AO CRE'!AE$107-$A232+1,'PV - AO CRE'!$B$18,'PV - AO CRE'!#REF!),0)</f>
        <v>0</v>
      </c>
    </row>
    <row r="233" spans="1:31" ht="15" hidden="1" outlineLevel="1">
      <c r="A233">
        <v>15</v>
      </c>
      <c r="B233" s="37"/>
      <c r="C233" s="37"/>
      <c r="D233" s="37"/>
      <c r="E233" s="37"/>
      <c r="F233" s="37"/>
      <c r="G233" s="37"/>
      <c r="H233" s="37"/>
      <c r="I233" s="37"/>
      <c r="J233" s="37"/>
      <c r="K233" s="37"/>
      <c r="L233" s="37"/>
      <c r="M233" s="37"/>
      <c r="N233" s="37"/>
      <c r="O233" s="37"/>
      <c r="P233" s="37">
        <f>IFERROR(PPMT('PV - AO CRE'!$B$19,'PV - AO CRE'!P$107-$A233+1,'PV - AO CRE'!$B$18,'PV - AO CRE'!#REF!),0)</f>
        <v>0</v>
      </c>
      <c r="Q233" s="37">
        <f>IFERROR(PPMT('PV - AO CRE'!$B$19,'PV - AO CRE'!Q$107-$A233+1,'PV - AO CRE'!$B$18,'PV - AO CRE'!#REF!),0)</f>
        <v>0</v>
      </c>
      <c r="R233" s="37">
        <f>IFERROR(PPMT('PV - AO CRE'!$B$19,'PV - AO CRE'!R$107-$A233+1,'PV - AO CRE'!$B$18,'PV - AO CRE'!#REF!),0)</f>
        <v>0</v>
      </c>
      <c r="S233" s="37">
        <f>IFERROR(PPMT('PV - AO CRE'!$B$19,'PV - AO CRE'!S$107-$A233+1,'PV - AO CRE'!$B$18,'PV - AO CRE'!#REF!),0)</f>
        <v>0</v>
      </c>
      <c r="T233" s="37">
        <f>IFERROR(PPMT('PV - AO CRE'!$B$19,'PV - AO CRE'!T$107-$A233+1,'PV - AO CRE'!$B$18,'PV - AO CRE'!#REF!),0)</f>
        <v>0</v>
      </c>
      <c r="U233" s="37">
        <f>IFERROR(PPMT('PV - AO CRE'!$B$19,'PV - AO CRE'!U$107-$A233+1,'PV - AO CRE'!$B$18,'PV - AO CRE'!#REF!),0)</f>
        <v>0</v>
      </c>
      <c r="V233" s="37">
        <f>IFERROR(PPMT('PV - AO CRE'!$B$19,'PV - AO CRE'!V$107-$A233+1,'PV - AO CRE'!$B$18,'PV - AO CRE'!#REF!),0)</f>
        <v>0</v>
      </c>
      <c r="W233" s="37">
        <f>IFERROR(PPMT('PV - AO CRE'!$B$19,'PV - AO CRE'!W$107-$A233+1,'PV - AO CRE'!$B$18,'PV - AO CRE'!#REF!),0)</f>
        <v>0</v>
      </c>
      <c r="X233" s="37">
        <f>IFERROR(PPMT('PV - AO CRE'!$B$19,'PV - AO CRE'!X$107-$A233+1,'PV - AO CRE'!$B$18,'PV - AO CRE'!#REF!),0)</f>
        <v>0</v>
      </c>
      <c r="Y233" s="37">
        <f>IFERROR(PPMT('PV - AO CRE'!$B$19,'PV - AO CRE'!Y$107-$A233+1,'PV - AO CRE'!$B$18,'PV - AO CRE'!#REF!),0)</f>
        <v>0</v>
      </c>
      <c r="Z233" s="37">
        <f>IFERROR(PPMT('PV - AO CRE'!$B$19,'PV - AO CRE'!Z$107-$A233+1,'PV - AO CRE'!$B$18,'PV - AO CRE'!#REF!),0)</f>
        <v>0</v>
      </c>
      <c r="AA233" s="37">
        <f>IFERROR(PPMT('PV - AO CRE'!$B$19,'PV - AO CRE'!AA$107-$A233+1,'PV - AO CRE'!$B$18,'PV - AO CRE'!#REF!),0)</f>
        <v>0</v>
      </c>
      <c r="AB233" s="37">
        <f>IFERROR(PPMT('PV - AO CRE'!$B$19,'PV - AO CRE'!AB$107-$A233+1,'PV - AO CRE'!$B$18,'PV - AO CRE'!#REF!),0)</f>
        <v>0</v>
      </c>
      <c r="AC233" s="37">
        <f>IFERROR(PPMT('PV - AO CRE'!$B$19,'PV - AO CRE'!AC$107-$A233+1,'PV - AO CRE'!$B$18,'PV - AO CRE'!#REF!),0)</f>
        <v>0</v>
      </c>
      <c r="AD233" s="37">
        <f>IFERROR(PPMT('PV - AO CRE'!$B$19,'PV - AO CRE'!AD$107-$A233+1,'PV - AO CRE'!$B$18,'PV - AO CRE'!#REF!),0)</f>
        <v>0</v>
      </c>
      <c r="AE233" s="37">
        <f>IFERROR(PPMT('PV - AO CRE'!$B$19,'PV - AO CRE'!AE$107-$A233+1,'PV - AO CRE'!$B$18,'PV - AO CRE'!#REF!),0)</f>
        <v>0</v>
      </c>
    </row>
    <row r="234" spans="1:31" ht="15" hidden="1" outlineLevel="1">
      <c r="A234">
        <v>16</v>
      </c>
      <c r="B234" s="37"/>
      <c r="C234" s="37"/>
      <c r="D234" s="37"/>
      <c r="E234" s="37"/>
      <c r="F234" s="37"/>
      <c r="G234" s="37"/>
      <c r="H234" s="37"/>
      <c r="I234" s="37"/>
      <c r="J234" s="37"/>
      <c r="K234" s="37"/>
      <c r="L234" s="37"/>
      <c r="M234" s="37"/>
      <c r="N234" s="37"/>
      <c r="O234" s="37"/>
      <c r="P234" s="37"/>
      <c r="Q234" s="37">
        <f>IFERROR(PPMT('PV - AO CRE'!$B$19,'PV - AO CRE'!Q$107-$A234+1,'PV - AO CRE'!$B$18,'PV - AO CRE'!#REF!),0)</f>
        <v>0</v>
      </c>
      <c r="R234" s="37">
        <f>IFERROR(PPMT('PV - AO CRE'!$B$19,'PV - AO CRE'!R$107-$A234+1,'PV - AO CRE'!$B$18,'PV - AO CRE'!#REF!),0)</f>
        <v>0</v>
      </c>
      <c r="S234" s="37">
        <f>IFERROR(PPMT('PV - AO CRE'!$B$19,'PV - AO CRE'!S$107-$A234+1,'PV - AO CRE'!$B$18,'PV - AO CRE'!#REF!),0)</f>
        <v>0</v>
      </c>
      <c r="T234" s="37">
        <f>IFERROR(PPMT('PV - AO CRE'!$B$19,'PV - AO CRE'!T$107-$A234+1,'PV - AO CRE'!$B$18,'PV - AO CRE'!#REF!),0)</f>
        <v>0</v>
      </c>
      <c r="U234" s="37">
        <f>IFERROR(PPMT('PV - AO CRE'!$B$19,'PV - AO CRE'!U$107-$A234+1,'PV - AO CRE'!$B$18,'PV - AO CRE'!#REF!),0)</f>
        <v>0</v>
      </c>
      <c r="V234" s="37">
        <f>IFERROR(PPMT('PV - AO CRE'!$B$19,'PV - AO CRE'!V$107-$A234+1,'PV - AO CRE'!$B$18,'PV - AO CRE'!#REF!),0)</f>
        <v>0</v>
      </c>
      <c r="W234" s="37">
        <f>IFERROR(PPMT('PV - AO CRE'!$B$19,'PV - AO CRE'!W$107-$A234+1,'PV - AO CRE'!$B$18,'PV - AO CRE'!#REF!),0)</f>
        <v>0</v>
      </c>
      <c r="X234" s="37">
        <f>IFERROR(PPMT('PV - AO CRE'!$B$19,'PV - AO CRE'!X$107-$A234+1,'PV - AO CRE'!$B$18,'PV - AO CRE'!#REF!),0)</f>
        <v>0</v>
      </c>
      <c r="Y234" s="37">
        <f>IFERROR(PPMT('PV - AO CRE'!$B$19,'PV - AO CRE'!Y$107-$A234+1,'PV - AO CRE'!$B$18,'PV - AO CRE'!#REF!),0)</f>
        <v>0</v>
      </c>
      <c r="Z234" s="37">
        <f>IFERROR(PPMT('PV - AO CRE'!$B$19,'PV - AO CRE'!Z$107-$A234+1,'PV - AO CRE'!$B$18,'PV - AO CRE'!#REF!),0)</f>
        <v>0</v>
      </c>
      <c r="AA234" s="37">
        <f>IFERROR(PPMT('PV - AO CRE'!$B$19,'PV - AO CRE'!AA$107-$A234+1,'PV - AO CRE'!$B$18,'PV - AO CRE'!#REF!),0)</f>
        <v>0</v>
      </c>
      <c r="AB234" s="37">
        <f>IFERROR(PPMT('PV - AO CRE'!$B$19,'PV - AO CRE'!AB$107-$A234+1,'PV - AO CRE'!$B$18,'PV - AO CRE'!#REF!),0)</f>
        <v>0</v>
      </c>
      <c r="AC234" s="37">
        <f>IFERROR(PPMT('PV - AO CRE'!$B$19,'PV - AO CRE'!AC$107-$A234+1,'PV - AO CRE'!$B$18,'PV - AO CRE'!#REF!),0)</f>
        <v>0</v>
      </c>
      <c r="AD234" s="37">
        <f>IFERROR(PPMT('PV - AO CRE'!$B$19,'PV - AO CRE'!AD$107-$A234+1,'PV - AO CRE'!$B$18,'PV - AO CRE'!#REF!),0)</f>
        <v>0</v>
      </c>
      <c r="AE234" s="37">
        <f>IFERROR(PPMT('PV - AO CRE'!$B$19,'PV - AO CRE'!AE$107-$A234+1,'PV - AO CRE'!$B$18,'PV - AO CRE'!#REF!),0)</f>
        <v>0</v>
      </c>
    </row>
    <row r="235" spans="1:31" ht="15" hidden="1" outlineLevel="1">
      <c r="A235">
        <v>17</v>
      </c>
      <c r="B235" s="37"/>
      <c r="C235" s="37"/>
      <c r="D235" s="37"/>
      <c r="E235" s="37"/>
      <c r="F235" s="37"/>
      <c r="G235" s="37"/>
      <c r="H235" s="37"/>
      <c r="I235" s="37"/>
      <c r="J235" s="37"/>
      <c r="K235" s="37"/>
      <c r="L235" s="37"/>
      <c r="M235" s="37"/>
      <c r="N235" s="37"/>
      <c r="O235" s="37"/>
      <c r="P235" s="37"/>
      <c r="Q235" s="37"/>
      <c r="R235" s="37">
        <f>IFERROR(PPMT('PV - AO CRE'!$B$19,'PV - AO CRE'!R$107-$A235+1,'PV - AO CRE'!$B$18,'PV - AO CRE'!#REF!),0)</f>
        <v>0</v>
      </c>
      <c r="S235" s="37">
        <f>IFERROR(PPMT('PV - AO CRE'!$B$19,'PV - AO CRE'!S$107-$A235+1,'PV - AO CRE'!$B$18,'PV - AO CRE'!#REF!),0)</f>
        <v>0</v>
      </c>
      <c r="T235" s="37">
        <f>IFERROR(PPMT('PV - AO CRE'!$B$19,'PV - AO CRE'!T$107-$A235+1,'PV - AO CRE'!$B$18,'PV - AO CRE'!#REF!),0)</f>
        <v>0</v>
      </c>
      <c r="U235" s="37">
        <f>IFERROR(PPMT('PV - AO CRE'!$B$19,'PV - AO CRE'!U$107-$A235+1,'PV - AO CRE'!$B$18,'PV - AO CRE'!#REF!),0)</f>
        <v>0</v>
      </c>
      <c r="V235" s="37">
        <f>IFERROR(PPMT('PV - AO CRE'!$B$19,'PV - AO CRE'!V$107-$A235+1,'PV - AO CRE'!$B$18,'PV - AO CRE'!#REF!),0)</f>
        <v>0</v>
      </c>
      <c r="W235" s="37">
        <f>IFERROR(PPMT('PV - AO CRE'!$B$19,'PV - AO CRE'!W$107-$A235+1,'PV - AO CRE'!$B$18,'PV - AO CRE'!#REF!),0)</f>
        <v>0</v>
      </c>
      <c r="X235" s="37">
        <f>IFERROR(PPMT('PV - AO CRE'!$B$19,'PV - AO CRE'!X$107-$A235+1,'PV - AO CRE'!$B$18,'PV - AO CRE'!#REF!),0)</f>
        <v>0</v>
      </c>
      <c r="Y235" s="37">
        <f>IFERROR(PPMT('PV - AO CRE'!$B$19,'PV - AO CRE'!Y$107-$A235+1,'PV - AO CRE'!$B$18,'PV - AO CRE'!#REF!),0)</f>
        <v>0</v>
      </c>
      <c r="Z235" s="37">
        <f>IFERROR(PPMT('PV - AO CRE'!$B$19,'PV - AO CRE'!Z$107-$A235+1,'PV - AO CRE'!$B$18,'PV - AO CRE'!#REF!),0)</f>
        <v>0</v>
      </c>
      <c r="AA235" s="37">
        <f>IFERROR(PPMT('PV - AO CRE'!$B$19,'PV - AO CRE'!AA$107-$A235+1,'PV - AO CRE'!$B$18,'PV - AO CRE'!#REF!),0)</f>
        <v>0</v>
      </c>
      <c r="AB235" s="37">
        <f>IFERROR(PPMT('PV - AO CRE'!$B$19,'PV - AO CRE'!AB$107-$A235+1,'PV - AO CRE'!$B$18,'PV - AO CRE'!#REF!),0)</f>
        <v>0</v>
      </c>
      <c r="AC235" s="37">
        <f>IFERROR(PPMT('PV - AO CRE'!$B$19,'PV - AO CRE'!AC$107-$A235+1,'PV - AO CRE'!$B$18,'PV - AO CRE'!#REF!),0)</f>
        <v>0</v>
      </c>
      <c r="AD235" s="37">
        <f>IFERROR(PPMT('PV - AO CRE'!$B$19,'PV - AO CRE'!AD$107-$A235+1,'PV - AO CRE'!$B$18,'PV - AO CRE'!#REF!),0)</f>
        <v>0</v>
      </c>
      <c r="AE235" s="37">
        <f>IFERROR(PPMT('PV - AO CRE'!$B$19,'PV - AO CRE'!AE$107-$A235+1,'PV - AO CRE'!$B$18,'PV - AO CRE'!#REF!),0)</f>
        <v>0</v>
      </c>
    </row>
    <row r="236" spans="1:31" ht="15" hidden="1" outlineLevel="1">
      <c r="A236">
        <v>18</v>
      </c>
      <c r="B236" s="37"/>
      <c r="C236" s="37"/>
      <c r="D236" s="37"/>
      <c r="E236" s="37"/>
      <c r="F236" s="37"/>
      <c r="G236" s="37"/>
      <c r="H236" s="37"/>
      <c r="I236" s="37"/>
      <c r="J236" s="37"/>
      <c r="K236" s="37"/>
      <c r="L236" s="37"/>
      <c r="M236" s="37"/>
      <c r="N236" s="37"/>
      <c r="O236" s="37"/>
      <c r="P236" s="37"/>
      <c r="Q236" s="37"/>
      <c r="R236" s="37"/>
      <c r="S236" s="37">
        <f>IFERROR(PPMT('PV - AO CRE'!$B$19,'PV - AO CRE'!S$107-$A236+1,'PV - AO CRE'!$B$18,'PV - AO CRE'!#REF!),0)</f>
        <v>0</v>
      </c>
      <c r="T236" s="37">
        <f>IFERROR(PPMT('PV - AO CRE'!$B$19,'PV - AO CRE'!T$107-$A236+1,'PV - AO CRE'!$B$18,'PV - AO CRE'!#REF!),0)</f>
        <v>0</v>
      </c>
      <c r="U236" s="37">
        <f>IFERROR(PPMT('PV - AO CRE'!$B$19,'PV - AO CRE'!U$107-$A236+1,'PV - AO CRE'!$B$18,'PV - AO CRE'!#REF!),0)</f>
        <v>0</v>
      </c>
      <c r="V236" s="37">
        <f>IFERROR(PPMT('PV - AO CRE'!$B$19,'PV - AO CRE'!V$107-$A236+1,'PV - AO CRE'!$B$18,'PV - AO CRE'!#REF!),0)</f>
        <v>0</v>
      </c>
      <c r="W236" s="37">
        <f>IFERROR(PPMT('PV - AO CRE'!$B$19,'PV - AO CRE'!W$107-$A236+1,'PV - AO CRE'!$B$18,'PV - AO CRE'!#REF!),0)</f>
        <v>0</v>
      </c>
      <c r="X236" s="37">
        <f>IFERROR(PPMT('PV - AO CRE'!$B$19,'PV - AO CRE'!X$107-$A236+1,'PV - AO CRE'!$B$18,'PV - AO CRE'!#REF!),0)</f>
        <v>0</v>
      </c>
      <c r="Y236" s="37">
        <f>IFERROR(PPMT('PV - AO CRE'!$B$19,'PV - AO CRE'!Y$107-$A236+1,'PV - AO CRE'!$B$18,'PV - AO CRE'!#REF!),0)</f>
        <v>0</v>
      </c>
      <c r="Z236" s="37">
        <f>IFERROR(PPMT('PV - AO CRE'!$B$19,'PV - AO CRE'!Z$107-$A236+1,'PV - AO CRE'!$B$18,'PV - AO CRE'!#REF!),0)</f>
        <v>0</v>
      </c>
      <c r="AA236" s="37">
        <f>IFERROR(PPMT('PV - AO CRE'!$B$19,'PV - AO CRE'!AA$107-$A236+1,'PV - AO CRE'!$B$18,'PV - AO CRE'!#REF!),0)</f>
        <v>0</v>
      </c>
      <c r="AB236" s="37">
        <f>IFERROR(PPMT('PV - AO CRE'!$B$19,'PV - AO CRE'!AB$107-$A236+1,'PV - AO CRE'!$B$18,'PV - AO CRE'!#REF!),0)</f>
        <v>0</v>
      </c>
      <c r="AC236" s="37">
        <f>IFERROR(PPMT('PV - AO CRE'!$B$19,'PV - AO CRE'!AC$107-$A236+1,'PV - AO CRE'!$B$18,'PV - AO CRE'!#REF!),0)</f>
        <v>0</v>
      </c>
      <c r="AD236" s="37">
        <f>IFERROR(PPMT('PV - AO CRE'!$B$19,'PV - AO CRE'!AD$107-$A236+1,'PV - AO CRE'!$B$18,'PV - AO CRE'!#REF!),0)</f>
        <v>0</v>
      </c>
      <c r="AE236" s="37">
        <f>IFERROR(PPMT('PV - AO CRE'!$B$19,'PV - AO CRE'!AE$107-$A236+1,'PV - AO CRE'!$B$18,'PV - AO CRE'!#REF!),0)</f>
        <v>0</v>
      </c>
    </row>
    <row r="237" spans="1:31" ht="15" hidden="1" outlineLevel="1">
      <c r="A237">
        <v>19</v>
      </c>
      <c r="B237" s="37"/>
      <c r="C237" s="37"/>
      <c r="D237" s="37"/>
      <c r="E237" s="37"/>
      <c r="F237" s="37"/>
      <c r="G237" s="37"/>
      <c r="H237" s="37"/>
      <c r="I237" s="37"/>
      <c r="J237" s="37"/>
      <c r="K237" s="37"/>
      <c r="L237" s="37"/>
      <c r="M237" s="37"/>
      <c r="N237" s="37"/>
      <c r="O237" s="37"/>
      <c r="P237" s="37"/>
      <c r="Q237" s="37"/>
      <c r="R237" s="37"/>
      <c r="S237" s="37"/>
      <c r="T237" s="37">
        <f>IFERROR(PPMT('PV - AO CRE'!$B$19,'PV - AO CRE'!T$107-$A237+1,'PV - AO CRE'!$B$18,'PV - AO CRE'!#REF!),0)</f>
        <v>0</v>
      </c>
      <c r="U237" s="37">
        <f>IFERROR(PPMT('PV - AO CRE'!$B$19,'PV - AO CRE'!U$107-$A237+1,'PV - AO CRE'!$B$18,'PV - AO CRE'!#REF!),0)</f>
        <v>0</v>
      </c>
      <c r="V237" s="37">
        <f>IFERROR(PPMT('PV - AO CRE'!$B$19,'PV - AO CRE'!V$107-$A237+1,'PV - AO CRE'!$B$18,'PV - AO CRE'!#REF!),0)</f>
        <v>0</v>
      </c>
      <c r="W237" s="37">
        <f>IFERROR(PPMT('PV - AO CRE'!$B$19,'PV - AO CRE'!W$107-$A237+1,'PV - AO CRE'!$B$18,'PV - AO CRE'!#REF!),0)</f>
        <v>0</v>
      </c>
      <c r="X237" s="37">
        <f>IFERROR(PPMT('PV - AO CRE'!$B$19,'PV - AO CRE'!X$107-$A237+1,'PV - AO CRE'!$B$18,'PV - AO CRE'!#REF!),0)</f>
        <v>0</v>
      </c>
      <c r="Y237" s="37">
        <f>IFERROR(PPMT('PV - AO CRE'!$B$19,'PV - AO CRE'!Y$107-$A237+1,'PV - AO CRE'!$B$18,'PV - AO CRE'!#REF!),0)</f>
        <v>0</v>
      </c>
      <c r="Z237" s="37">
        <f>IFERROR(PPMT('PV - AO CRE'!$B$19,'PV - AO CRE'!Z$107-$A237+1,'PV - AO CRE'!$B$18,'PV - AO CRE'!#REF!),0)</f>
        <v>0</v>
      </c>
      <c r="AA237" s="37">
        <f>IFERROR(PPMT('PV - AO CRE'!$B$19,'PV - AO CRE'!AA$107-$A237+1,'PV - AO CRE'!$B$18,'PV - AO CRE'!#REF!),0)</f>
        <v>0</v>
      </c>
      <c r="AB237" s="37">
        <f>IFERROR(PPMT('PV - AO CRE'!$B$19,'PV - AO CRE'!AB$107-$A237+1,'PV - AO CRE'!$B$18,'PV - AO CRE'!#REF!),0)</f>
        <v>0</v>
      </c>
      <c r="AC237" s="37">
        <f>IFERROR(PPMT('PV - AO CRE'!$B$19,'PV - AO CRE'!AC$107-$A237+1,'PV - AO CRE'!$B$18,'PV - AO CRE'!#REF!),0)</f>
        <v>0</v>
      </c>
      <c r="AD237" s="37">
        <f>IFERROR(PPMT('PV - AO CRE'!$B$19,'PV - AO CRE'!AD$107-$A237+1,'PV - AO CRE'!$B$18,'PV - AO CRE'!#REF!),0)</f>
        <v>0</v>
      </c>
      <c r="AE237" s="37">
        <f>IFERROR(PPMT('PV - AO CRE'!$B$19,'PV - AO CRE'!AE$107-$A237+1,'PV - AO CRE'!$B$18,'PV - AO CRE'!#REF!),0)</f>
        <v>0</v>
      </c>
    </row>
    <row r="238" spans="1:31" ht="15" hidden="1" outlineLevel="1">
      <c r="A238">
        <v>20</v>
      </c>
      <c r="B238" s="37"/>
      <c r="C238" s="37"/>
      <c r="D238" s="37"/>
      <c r="E238" s="37"/>
      <c r="F238" s="37"/>
      <c r="G238" s="37"/>
      <c r="H238" s="37"/>
      <c r="I238" s="37"/>
      <c r="J238" s="37"/>
      <c r="K238" s="37"/>
      <c r="L238" s="37"/>
      <c r="M238" s="37"/>
      <c r="N238" s="37"/>
      <c r="O238" s="37"/>
      <c r="P238" s="37"/>
      <c r="Q238" s="37"/>
      <c r="R238" s="37"/>
      <c r="S238" s="37"/>
      <c r="T238" s="37"/>
      <c r="U238" s="37">
        <f>IFERROR(PPMT('PV - AO CRE'!$B$19,'PV - AO CRE'!U$107-$A238+1,'PV - AO CRE'!$B$18,'PV - AO CRE'!#REF!),0)</f>
        <v>0</v>
      </c>
      <c r="V238" s="37">
        <f>IFERROR(PPMT('PV - AO CRE'!$B$19,'PV - AO CRE'!V$107-$A238+1,'PV - AO CRE'!$B$18,'PV - AO CRE'!#REF!),0)</f>
        <v>0</v>
      </c>
      <c r="W238" s="37">
        <f>IFERROR(PPMT('PV - AO CRE'!$B$19,'PV - AO CRE'!W$107-$A238+1,'PV - AO CRE'!$B$18,'PV - AO CRE'!#REF!),0)</f>
        <v>0</v>
      </c>
      <c r="X238" s="37">
        <f>IFERROR(PPMT('PV - AO CRE'!$B$19,'PV - AO CRE'!X$107-$A238+1,'PV - AO CRE'!$B$18,'PV - AO CRE'!#REF!),0)</f>
        <v>0</v>
      </c>
      <c r="Y238" s="37">
        <f>IFERROR(PPMT('PV - AO CRE'!$B$19,'PV - AO CRE'!Y$107-$A238+1,'PV - AO CRE'!$B$18,'PV - AO CRE'!#REF!),0)</f>
        <v>0</v>
      </c>
      <c r="Z238" s="37">
        <f>IFERROR(PPMT('PV - AO CRE'!$B$19,'PV - AO CRE'!Z$107-$A238+1,'PV - AO CRE'!$B$18,'PV - AO CRE'!#REF!),0)</f>
        <v>0</v>
      </c>
      <c r="AA238" s="37">
        <f>IFERROR(PPMT('PV - AO CRE'!$B$19,'PV - AO CRE'!AA$107-$A238+1,'PV - AO CRE'!$B$18,'PV - AO CRE'!#REF!),0)</f>
        <v>0</v>
      </c>
      <c r="AB238" s="37">
        <f>IFERROR(PPMT('PV - AO CRE'!$B$19,'PV - AO CRE'!AB$107-$A238+1,'PV - AO CRE'!$B$18,'PV - AO CRE'!#REF!),0)</f>
        <v>0</v>
      </c>
      <c r="AC238" s="37">
        <f>IFERROR(PPMT('PV - AO CRE'!$B$19,'PV - AO CRE'!AC$107-$A238+1,'PV - AO CRE'!$B$18,'PV - AO CRE'!#REF!),0)</f>
        <v>0</v>
      </c>
      <c r="AD238" s="37">
        <f>IFERROR(PPMT('PV - AO CRE'!$B$19,'PV - AO CRE'!AD$107-$A238+1,'PV - AO CRE'!$B$18,'PV - AO CRE'!#REF!),0)</f>
        <v>0</v>
      </c>
      <c r="AE238" s="37">
        <f>IFERROR(PPMT('PV - AO CRE'!$B$19,'PV - AO CRE'!AE$107-$A238+1,'PV - AO CRE'!$B$18,'PV - AO CRE'!#REF!),0)</f>
        <v>0</v>
      </c>
    </row>
    <row r="239" spans="1:31" ht="15" hidden="1" outlineLevel="1">
      <c r="A239">
        <v>21</v>
      </c>
      <c r="B239" s="37"/>
      <c r="C239" s="37"/>
      <c r="D239" s="37"/>
      <c r="E239" s="37"/>
      <c r="F239" s="37"/>
      <c r="G239" s="37"/>
      <c r="H239" s="37"/>
      <c r="I239" s="37"/>
      <c r="J239" s="37"/>
      <c r="K239" s="37"/>
      <c r="L239" s="37"/>
      <c r="M239" s="37"/>
      <c r="N239" s="37"/>
      <c r="O239" s="37"/>
      <c r="P239" s="37"/>
      <c r="Q239" s="37"/>
      <c r="R239" s="37"/>
      <c r="S239" s="37"/>
      <c r="T239" s="37"/>
      <c r="U239" s="37"/>
      <c r="V239" s="37">
        <f>IFERROR(PPMT('PV - AO CRE'!$B$19,'PV - AO CRE'!V$107-$A239+1,'PV - AO CRE'!$B$18,'PV - AO CRE'!#REF!),0)</f>
        <v>0</v>
      </c>
      <c r="W239" s="37">
        <f>IFERROR(PPMT('PV - AO CRE'!$B$19,'PV - AO CRE'!W$107-$A239+1,'PV - AO CRE'!$B$18,'PV - AO CRE'!#REF!),0)</f>
        <v>0</v>
      </c>
      <c r="X239" s="37">
        <f>IFERROR(PPMT('PV - AO CRE'!$B$19,'PV - AO CRE'!X$107-$A239+1,'PV - AO CRE'!$B$18,'PV - AO CRE'!#REF!),0)</f>
        <v>0</v>
      </c>
      <c r="Y239" s="37">
        <f>IFERROR(PPMT('PV - AO CRE'!$B$19,'PV - AO CRE'!Y$107-$A239+1,'PV - AO CRE'!$B$18,'PV - AO CRE'!#REF!),0)</f>
        <v>0</v>
      </c>
      <c r="Z239" s="37">
        <f>IFERROR(PPMT('PV - AO CRE'!$B$19,'PV - AO CRE'!Z$107-$A239+1,'PV - AO CRE'!$B$18,'PV - AO CRE'!#REF!),0)</f>
        <v>0</v>
      </c>
      <c r="AA239" s="37">
        <f>IFERROR(PPMT('PV - AO CRE'!$B$19,'PV - AO CRE'!AA$107-$A239+1,'PV - AO CRE'!$B$18,'PV - AO CRE'!#REF!),0)</f>
        <v>0</v>
      </c>
      <c r="AB239" s="37">
        <f>IFERROR(PPMT('PV - AO CRE'!$B$19,'PV - AO CRE'!AB$107-$A239+1,'PV - AO CRE'!$B$18,'PV - AO CRE'!#REF!),0)</f>
        <v>0</v>
      </c>
      <c r="AC239" s="37">
        <f>IFERROR(PPMT('PV - AO CRE'!$B$19,'PV - AO CRE'!AC$107-$A239+1,'PV - AO CRE'!$B$18,'PV - AO CRE'!#REF!),0)</f>
        <v>0</v>
      </c>
      <c r="AD239" s="37">
        <f>IFERROR(PPMT('PV - AO CRE'!$B$19,'PV - AO CRE'!AD$107-$A239+1,'PV - AO CRE'!$B$18,'PV - AO CRE'!#REF!),0)</f>
        <v>0</v>
      </c>
      <c r="AE239" s="37">
        <f>IFERROR(PPMT('PV - AO CRE'!$B$19,'PV - AO CRE'!AE$107-$A239+1,'PV - AO CRE'!$B$18,'PV - AO CRE'!#REF!),0)</f>
        <v>0</v>
      </c>
    </row>
    <row r="240" spans="1:31" ht="15" hidden="1" outlineLevel="1">
      <c r="A240">
        <v>22</v>
      </c>
      <c r="B240" s="37"/>
      <c r="C240" s="37"/>
      <c r="D240" s="37"/>
      <c r="E240" s="37"/>
      <c r="F240" s="37"/>
      <c r="G240" s="37"/>
      <c r="H240" s="37"/>
      <c r="I240" s="37"/>
      <c r="J240" s="37"/>
      <c r="K240" s="37"/>
      <c r="L240" s="37"/>
      <c r="M240" s="37"/>
      <c r="N240" s="37"/>
      <c r="O240" s="37"/>
      <c r="P240" s="37"/>
      <c r="Q240" s="37"/>
      <c r="R240" s="37"/>
      <c r="S240" s="37"/>
      <c r="T240" s="37"/>
      <c r="U240" s="37"/>
      <c r="V240" s="37"/>
      <c r="W240" s="37">
        <f>IFERROR(PPMT('PV - AO CRE'!$B$19,'PV - AO CRE'!W$107-$A240+1,'PV - AO CRE'!$B$18,'PV - AO CRE'!#REF!),0)</f>
        <v>0</v>
      </c>
      <c r="X240" s="37">
        <f>IFERROR(PPMT('PV - AO CRE'!$B$19,'PV - AO CRE'!X$107-$A240+1,'PV - AO CRE'!$B$18,'PV - AO CRE'!#REF!),0)</f>
        <v>0</v>
      </c>
      <c r="Y240" s="37">
        <f>IFERROR(PPMT('PV - AO CRE'!$B$19,'PV - AO CRE'!Y$107-$A240+1,'PV - AO CRE'!$B$18,'PV - AO CRE'!#REF!),0)</f>
        <v>0</v>
      </c>
      <c r="Z240" s="37">
        <f>IFERROR(PPMT('PV - AO CRE'!$B$19,'PV - AO CRE'!Z$107-$A240+1,'PV - AO CRE'!$B$18,'PV - AO CRE'!#REF!),0)</f>
        <v>0</v>
      </c>
      <c r="AA240" s="37">
        <f>IFERROR(PPMT('PV - AO CRE'!$B$19,'PV - AO CRE'!AA$107-$A240+1,'PV - AO CRE'!$B$18,'PV - AO CRE'!#REF!),0)</f>
        <v>0</v>
      </c>
      <c r="AB240" s="37">
        <f>IFERROR(PPMT('PV - AO CRE'!$B$19,'PV - AO CRE'!AB$107-$A240+1,'PV - AO CRE'!$B$18,'PV - AO CRE'!#REF!),0)</f>
        <v>0</v>
      </c>
      <c r="AC240" s="37">
        <f>IFERROR(PPMT('PV - AO CRE'!$B$19,'PV - AO CRE'!AC$107-$A240+1,'PV - AO CRE'!$B$18,'PV - AO CRE'!#REF!),0)</f>
        <v>0</v>
      </c>
      <c r="AD240" s="37">
        <f>IFERROR(PPMT('PV - AO CRE'!$B$19,'PV - AO CRE'!AD$107-$A240+1,'PV - AO CRE'!$B$18,'PV - AO CRE'!#REF!),0)</f>
        <v>0</v>
      </c>
      <c r="AE240" s="37">
        <f>IFERROR(PPMT('PV - AO CRE'!$B$19,'PV - AO CRE'!AE$107-$A240+1,'PV - AO CRE'!$B$18,'PV - AO CRE'!#REF!),0)</f>
        <v>0</v>
      </c>
    </row>
    <row r="241" spans="1:31" ht="15" hidden="1" outlineLevel="1">
      <c r="A241">
        <v>23</v>
      </c>
      <c r="B241" s="37"/>
      <c r="C241" s="37"/>
      <c r="D241" s="37"/>
      <c r="E241" s="37"/>
      <c r="F241" s="37"/>
      <c r="G241" s="37"/>
      <c r="H241" s="37"/>
      <c r="I241" s="37"/>
      <c r="J241" s="37"/>
      <c r="K241" s="37"/>
      <c r="L241" s="37"/>
      <c r="M241" s="37"/>
      <c r="N241" s="37"/>
      <c r="O241" s="37"/>
      <c r="P241" s="37"/>
      <c r="Q241" s="37"/>
      <c r="R241" s="37"/>
      <c r="S241" s="37"/>
      <c r="T241" s="37"/>
      <c r="U241" s="37"/>
      <c r="V241" s="37"/>
      <c r="W241" s="37"/>
      <c r="X241" s="37">
        <f>IFERROR(PPMT('PV - AO CRE'!$B$19,'PV - AO CRE'!X$107-$A241+1,'PV - AO CRE'!$B$18,'PV - AO CRE'!#REF!),0)</f>
        <v>0</v>
      </c>
      <c r="Y241" s="37">
        <f>IFERROR(PPMT('PV - AO CRE'!$B$19,'PV - AO CRE'!Y$107-$A241+1,'PV - AO CRE'!$B$18,'PV - AO CRE'!#REF!),0)</f>
        <v>0</v>
      </c>
      <c r="Z241" s="37">
        <f>IFERROR(PPMT('PV - AO CRE'!$B$19,'PV - AO CRE'!Z$107-$A241+1,'PV - AO CRE'!$B$18,'PV - AO CRE'!#REF!),0)</f>
        <v>0</v>
      </c>
      <c r="AA241" s="37">
        <f>IFERROR(PPMT('PV - AO CRE'!$B$19,'PV - AO CRE'!AA$107-$A241+1,'PV - AO CRE'!$B$18,'PV - AO CRE'!#REF!),0)</f>
        <v>0</v>
      </c>
      <c r="AB241" s="37">
        <f>IFERROR(PPMT('PV - AO CRE'!$B$19,'PV - AO CRE'!AB$107-$A241+1,'PV - AO CRE'!$B$18,'PV - AO CRE'!#REF!),0)</f>
        <v>0</v>
      </c>
      <c r="AC241" s="37">
        <f>IFERROR(PPMT('PV - AO CRE'!$B$19,'PV - AO CRE'!AC$107-$A241+1,'PV - AO CRE'!$B$18,'PV - AO CRE'!#REF!),0)</f>
        <v>0</v>
      </c>
      <c r="AD241" s="37">
        <f>IFERROR(PPMT('PV - AO CRE'!$B$19,'PV - AO CRE'!AD$107-$A241+1,'PV - AO CRE'!$B$18,'PV - AO CRE'!#REF!),0)</f>
        <v>0</v>
      </c>
      <c r="AE241" s="37">
        <f>IFERROR(PPMT('PV - AO CRE'!$B$19,'PV - AO CRE'!AE$107-$A241+1,'PV - AO CRE'!$B$18,'PV - AO CRE'!#REF!),0)</f>
        <v>0</v>
      </c>
    </row>
    <row r="242" spans="1:31" ht="15" hidden="1" outlineLevel="1">
      <c r="A242">
        <v>24</v>
      </c>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f>IFERROR(PPMT('PV - AO CRE'!$B$19,'PV - AO CRE'!Y$107-$A242+1,'PV - AO CRE'!$B$18,'PV - AO CRE'!#REF!),0)</f>
        <v>0</v>
      </c>
      <c r="Z242" s="37">
        <f>IFERROR(PPMT('PV - AO CRE'!$B$19,'PV - AO CRE'!Z$107-$A242+1,'PV - AO CRE'!$B$18,'PV - AO CRE'!#REF!),0)</f>
        <v>0</v>
      </c>
      <c r="AA242" s="37">
        <f>IFERROR(PPMT('PV - AO CRE'!$B$19,'PV - AO CRE'!AA$107-$A242+1,'PV - AO CRE'!$B$18,'PV - AO CRE'!#REF!),0)</f>
        <v>0</v>
      </c>
      <c r="AB242" s="37">
        <f>IFERROR(PPMT('PV - AO CRE'!$B$19,'PV - AO CRE'!AB$107-$A242+1,'PV - AO CRE'!$B$18,'PV - AO CRE'!#REF!),0)</f>
        <v>0</v>
      </c>
      <c r="AC242" s="37">
        <f>IFERROR(PPMT('PV - AO CRE'!$B$19,'PV - AO CRE'!AC$107-$A242+1,'PV - AO CRE'!$B$18,'PV - AO CRE'!#REF!),0)</f>
        <v>0</v>
      </c>
      <c r="AD242" s="37">
        <f>IFERROR(PPMT('PV - AO CRE'!$B$19,'PV - AO CRE'!AD$107-$A242+1,'PV - AO CRE'!$B$18,'PV - AO CRE'!#REF!),0)</f>
        <v>0</v>
      </c>
      <c r="AE242" s="37">
        <f>IFERROR(PPMT('PV - AO CRE'!$B$19,'PV - AO CRE'!AE$107-$A242+1,'PV - AO CRE'!$B$18,'PV - AO CRE'!#REF!),0)</f>
        <v>0</v>
      </c>
    </row>
    <row r="243" spans="1:31" ht="15" hidden="1" outlineLevel="1">
      <c r="A243">
        <v>25</v>
      </c>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f>IFERROR(PPMT('PV - AO CRE'!$B$19,'PV - AO CRE'!Z$107-$A243+1,'PV - AO CRE'!$B$18,'PV - AO CRE'!#REF!),0)</f>
        <v>0</v>
      </c>
      <c r="AA243" s="37">
        <f>IFERROR(PPMT('PV - AO CRE'!$B$19,'PV - AO CRE'!AA$107-$A243+1,'PV - AO CRE'!$B$18,'PV - AO CRE'!#REF!),0)</f>
        <v>0</v>
      </c>
      <c r="AB243" s="37">
        <f>IFERROR(PPMT('PV - AO CRE'!$B$19,'PV - AO CRE'!AB$107-$A243+1,'PV - AO CRE'!$B$18,'PV - AO CRE'!#REF!),0)</f>
        <v>0</v>
      </c>
      <c r="AC243" s="37">
        <f>IFERROR(PPMT('PV - AO CRE'!$B$19,'PV - AO CRE'!AC$107-$A243+1,'PV - AO CRE'!$B$18,'PV - AO CRE'!#REF!),0)</f>
        <v>0</v>
      </c>
      <c r="AD243" s="37">
        <f>IFERROR(PPMT('PV - AO CRE'!$B$19,'PV - AO CRE'!AD$107-$A243+1,'PV - AO CRE'!$B$18,'PV - AO CRE'!#REF!),0)</f>
        <v>0</v>
      </c>
      <c r="AE243" s="37">
        <f>IFERROR(PPMT('PV - AO CRE'!$B$19,'PV - AO CRE'!AE$107-$A243+1,'PV - AO CRE'!$B$18,'PV - AO CRE'!#REF!),0)</f>
        <v>0</v>
      </c>
    </row>
    <row r="244" spans="1:31" ht="15" hidden="1" outlineLevel="1">
      <c r="A244">
        <v>26</v>
      </c>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c r="AA244" s="37">
        <f>IFERROR(PPMT('PV - AO CRE'!$B$19,'PV - AO CRE'!AA$107-$A244+1,'PV - AO CRE'!$B$18,'PV - AO CRE'!#REF!),0)</f>
        <v>0</v>
      </c>
      <c r="AB244" s="37">
        <f>IFERROR(PPMT('PV - AO CRE'!$B$19,'PV - AO CRE'!AB$107-$A244+1,'PV - AO CRE'!$B$18,'PV - AO CRE'!#REF!),0)</f>
        <v>0</v>
      </c>
      <c r="AC244" s="37">
        <f>IFERROR(PPMT('PV - AO CRE'!$B$19,'PV - AO CRE'!AC$107-$A244+1,'PV - AO CRE'!$B$18,'PV - AO CRE'!#REF!),0)</f>
        <v>0</v>
      </c>
      <c r="AD244" s="37">
        <f>IFERROR(PPMT('PV - AO CRE'!$B$19,'PV - AO CRE'!AD$107-$A244+1,'PV - AO CRE'!$B$18,'PV - AO CRE'!#REF!),0)</f>
        <v>0</v>
      </c>
      <c r="AE244" s="37">
        <f>IFERROR(PPMT('PV - AO CRE'!$B$19,'PV - AO CRE'!AE$107-$A244+1,'PV - AO CRE'!$B$18,'PV - AO CRE'!#REF!),0)</f>
        <v>0</v>
      </c>
    </row>
    <row r="245" spans="1:31" ht="15" hidden="1" outlineLevel="1">
      <c r="A245">
        <v>27</v>
      </c>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c r="AA245" s="37"/>
      <c r="AB245" s="37">
        <f>IFERROR(PPMT('PV - AO CRE'!$B$19,'PV - AO CRE'!AB$107-$A245+1,'PV - AO CRE'!$B$18,'PV - AO CRE'!#REF!),0)</f>
        <v>0</v>
      </c>
      <c r="AC245" s="37">
        <f>IFERROR(PPMT('PV - AO CRE'!$B$19,'PV - AO CRE'!AC$107-$A245+1,'PV - AO CRE'!$B$18,'PV - AO CRE'!#REF!),0)</f>
        <v>0</v>
      </c>
      <c r="AD245" s="37">
        <f>IFERROR(PPMT('PV - AO CRE'!$B$19,'PV - AO CRE'!AD$107-$A245+1,'PV - AO CRE'!$B$18,'PV - AO CRE'!#REF!),0)</f>
        <v>0</v>
      </c>
      <c r="AE245" s="37">
        <f>IFERROR(PPMT('PV - AO CRE'!$B$19,'PV - AO CRE'!AE$107-$A245+1,'PV - AO CRE'!$B$18,'PV - AO CRE'!#REF!),0)</f>
        <v>0</v>
      </c>
    </row>
    <row r="246" spans="1:31" ht="15" hidden="1" outlineLevel="1">
      <c r="A246">
        <v>28</v>
      </c>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c r="AA246" s="37"/>
      <c r="AB246" s="37"/>
      <c r="AC246" s="37">
        <f>IFERROR(PPMT('PV - AO CRE'!$B$19,'PV - AO CRE'!AC$107-$A246+1,'PV - AO CRE'!$B$18,'PV - AO CRE'!#REF!),0)</f>
        <v>0</v>
      </c>
      <c r="AD246" s="37">
        <f>IFERROR(PPMT('PV - AO CRE'!$B$19,'PV - AO CRE'!AD$107-$A246+1,'PV - AO CRE'!$B$18,'PV - AO CRE'!#REF!),0)</f>
        <v>0</v>
      </c>
      <c r="AE246" s="37">
        <f>IFERROR(PPMT('PV - AO CRE'!$B$19,'PV - AO CRE'!AE$107-$A246+1,'PV - AO CRE'!$B$18,'PV - AO CRE'!#REF!),0)</f>
        <v>0</v>
      </c>
    </row>
    <row r="247" spans="1:31" ht="15" hidden="1" outlineLevel="1">
      <c r="A247">
        <v>29</v>
      </c>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c r="AA247" s="37"/>
      <c r="AB247" s="37"/>
      <c r="AC247" s="37"/>
      <c r="AD247" s="37">
        <f>IFERROR(PPMT('PV - AO CRE'!$B$19,'PV - AO CRE'!AD$107-$A247+1,'PV - AO CRE'!$B$18,'PV - AO CRE'!#REF!),0)</f>
        <v>0</v>
      </c>
      <c r="AE247" s="37">
        <f>IFERROR(PPMT('PV - AO CRE'!$B$19,'PV - AO CRE'!AE$107-$A247+1,'PV - AO CRE'!$B$18,'PV - AO CRE'!#REF!),0)</f>
        <v>0</v>
      </c>
    </row>
    <row r="248" spans="1:31" ht="15" hidden="1" outlineLevel="1">
      <c r="A248">
        <v>30</v>
      </c>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c r="AA248" s="37"/>
      <c r="AB248" s="37"/>
      <c r="AC248" s="37"/>
      <c r="AD248" s="37"/>
      <c r="AE248" s="37">
        <f>IFERROR(PPMT('PV - AO CRE'!$B$19,'PV - AO CRE'!AE$107-$A248+1,'PV - AO CRE'!$B$18,'PV - AO CRE'!#REF!),0)</f>
        <v>0</v>
      </c>
    </row>
    <row r="249" spans="1:31" hidden="1" outlineLevel="1">
      <c r="A249" s="3" t="s">
        <v>0</v>
      </c>
      <c r="B249" s="44">
        <f>SUM(B219:B248)</f>
        <v>0</v>
      </c>
      <c r="C249" s="44">
        <f t="shared" ref="C249:AE249" si="56">SUM(C219:C248)</f>
        <v>0</v>
      </c>
      <c r="D249" s="44">
        <f t="shared" si="56"/>
        <v>0</v>
      </c>
      <c r="E249" s="44">
        <f t="shared" si="56"/>
        <v>0</v>
      </c>
      <c r="F249" s="44">
        <f t="shared" si="56"/>
        <v>0</v>
      </c>
      <c r="G249" s="44">
        <f t="shared" si="56"/>
        <v>0</v>
      </c>
      <c r="H249" s="44">
        <f t="shared" si="56"/>
        <v>0</v>
      </c>
      <c r="I249" s="44">
        <f t="shared" si="56"/>
        <v>0</v>
      </c>
      <c r="J249" s="44">
        <f t="shared" si="56"/>
        <v>0</v>
      </c>
      <c r="K249" s="44">
        <f t="shared" si="56"/>
        <v>0</v>
      </c>
      <c r="L249" s="44">
        <f t="shared" si="56"/>
        <v>0</v>
      </c>
      <c r="M249" s="44">
        <f t="shared" si="56"/>
        <v>0</v>
      </c>
      <c r="N249" s="44">
        <f t="shared" si="56"/>
        <v>0</v>
      </c>
      <c r="O249" s="44">
        <f t="shared" si="56"/>
        <v>0</v>
      </c>
      <c r="P249" s="44">
        <f t="shared" si="56"/>
        <v>0</v>
      </c>
      <c r="Q249" s="44">
        <f t="shared" si="56"/>
        <v>0</v>
      </c>
      <c r="R249" s="44">
        <f t="shared" si="56"/>
        <v>0</v>
      </c>
      <c r="S249" s="44">
        <f t="shared" si="56"/>
        <v>0</v>
      </c>
      <c r="T249" s="44">
        <f t="shared" si="56"/>
        <v>0</v>
      </c>
      <c r="U249" s="44">
        <f t="shared" si="56"/>
        <v>0</v>
      </c>
      <c r="V249" s="44">
        <f t="shared" si="56"/>
        <v>0</v>
      </c>
      <c r="W249" s="44">
        <f t="shared" si="56"/>
        <v>0</v>
      </c>
      <c r="X249" s="44">
        <f t="shared" si="56"/>
        <v>0</v>
      </c>
      <c r="Y249" s="44">
        <f t="shared" si="56"/>
        <v>0</v>
      </c>
      <c r="Z249" s="44">
        <f t="shared" si="56"/>
        <v>0</v>
      </c>
      <c r="AA249" s="44">
        <f t="shared" si="56"/>
        <v>0</v>
      </c>
      <c r="AB249" s="44">
        <f t="shared" si="56"/>
        <v>0</v>
      </c>
      <c r="AC249" s="44">
        <f t="shared" si="56"/>
        <v>0</v>
      </c>
      <c r="AD249" s="44">
        <f t="shared" si="56"/>
        <v>0</v>
      </c>
      <c r="AE249" s="44">
        <f t="shared" si="56"/>
        <v>0</v>
      </c>
    </row>
    <row r="250" spans="1:31" hidden="1" outlineLevel="1"/>
    <row r="251" spans="1:31" hidden="1" outlineLevel="1"/>
    <row r="252" spans="1:31" hidden="1" outlineLevel="1"/>
    <row r="253" spans="1:31" hidden="1" outlineLevel="1"/>
    <row r="254" spans="1:31" hidden="1" outlineLevel="1"/>
    <row r="255" spans="1:31" hidden="1" outlineLevel="1"/>
    <row r="256" spans="1:31" hidden="1" outlineLevel="1"/>
    <row r="257" hidden="1" outlineLevel="1"/>
    <row r="258" hidden="1" outlineLevel="1"/>
    <row r="259" hidden="1" outlineLevel="1"/>
    <row r="260" hidden="1" outlineLevel="1"/>
    <row r="261" hidden="1" outlineLevel="1"/>
    <row r="262" hidden="1" outlineLevel="1"/>
    <row r="263" hidden="1" outlineLevel="1"/>
    <row r="264" hidden="1" outlineLevel="1"/>
    <row r="265" hidden="1" outlineLevel="1"/>
    <row r="266" hidden="1" outlineLevel="1"/>
    <row r="267" hidden="1" outlineLevel="1"/>
    <row r="268" hidden="1" outlineLevel="1"/>
    <row r="269" hidden="1" outlineLevel="1"/>
    <row r="270" hidden="1" outlineLevel="1"/>
    <row r="271" hidden="1" outlineLevel="1"/>
    <row r="272" hidden="1" outlineLevel="1"/>
    <row r="273" hidden="1" outlineLevel="1"/>
    <row r="274" hidden="1" outlineLevel="1"/>
    <row r="275" hidden="1" outlineLevel="1"/>
    <row r="276" collapsed="1"/>
  </sheetData>
  <mergeCells count="1">
    <mergeCell ref="A11:A12"/>
  </mergeCells>
  <conditionalFormatting sqref="B102:AF102">
    <cfRule type="containsText" dxfId="8" priority="1" operator="containsText" text="ok">
      <formula>NOT(ISERROR(SEARCH("ok",B102)))</formula>
    </cfRule>
    <cfRule type="containsText" dxfId="7" priority="2" operator="containsText" text="attention">
      <formula>NOT(ISERROR(SEARCH("attention",B102)))</formula>
    </cfRule>
    <cfRule type="cellIs" dxfId="6" priority="3" operator="equal">
      <formula>"""attention BFR !"""</formula>
    </cfRule>
  </conditionalFormatting>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CEDE-6311-4C59-97F5-C312D4627F89}">
  <dimension ref="A2:AP270"/>
  <sheetViews>
    <sheetView zoomScale="85" zoomScaleNormal="85" workbookViewId="0">
      <selection activeCell="E11" sqref="E11"/>
    </sheetView>
  </sheetViews>
  <sheetFormatPr baseColWidth="10" defaultColWidth="11.5" defaultRowHeight="13" outlineLevelRow="1"/>
  <cols>
    <col min="1" max="1" width="37.1640625" style="3" customWidth="1"/>
    <col min="2" max="2" width="16" style="3" customWidth="1"/>
    <col min="3" max="3" width="14.6640625" style="3" customWidth="1"/>
    <col min="4" max="4" width="36.5" style="3" customWidth="1"/>
    <col min="5" max="5" width="14" style="3" customWidth="1"/>
    <col min="6" max="7" width="13.83203125" style="3" customWidth="1"/>
    <col min="8" max="9" width="15" style="3" bestFit="1" customWidth="1"/>
    <col min="10" max="10" width="13" style="3" customWidth="1"/>
    <col min="11" max="17" width="15" style="3" bestFit="1" customWidth="1"/>
    <col min="18" max="18" width="14.6640625" style="3" customWidth="1"/>
    <col min="19" max="19" width="14.1640625" style="3" customWidth="1"/>
    <col min="20" max="20" width="14.83203125" style="3" customWidth="1"/>
    <col min="21" max="21" width="13.5" style="3" customWidth="1"/>
    <col min="22" max="22" width="13.83203125" style="3" customWidth="1"/>
    <col min="23" max="32" width="15" style="3" bestFit="1" customWidth="1"/>
    <col min="33" max="33" width="11.5" style="3"/>
    <col min="34" max="34" width="23.83203125" style="3" customWidth="1"/>
    <col min="35" max="35" width="16.5" style="3" customWidth="1"/>
    <col min="36" max="36" width="14.83203125" style="3" customWidth="1"/>
    <col min="37" max="37" width="17.1640625" style="3" customWidth="1"/>
    <col min="38" max="38" width="10.83203125" style="3" customWidth="1"/>
    <col min="39" max="40" width="11.5" style="3"/>
    <col min="41" max="41" width="16.83203125" style="3" bestFit="1" customWidth="1"/>
    <col min="42" max="16384" width="11.5" style="3"/>
  </cols>
  <sheetData>
    <row r="2" spans="1:12">
      <c r="A2" s="3" t="s">
        <v>123</v>
      </c>
    </row>
    <row r="4" spans="1:12">
      <c r="A4" s="3" t="s">
        <v>29</v>
      </c>
      <c r="B4" s="22">
        <v>1100</v>
      </c>
      <c r="F4" s="31"/>
      <c r="G4" s="31"/>
      <c r="H4" s="31"/>
      <c r="I4" s="31"/>
      <c r="J4" s="31"/>
      <c r="K4" s="31"/>
      <c r="L4" s="31"/>
    </row>
    <row r="5" spans="1:12">
      <c r="D5" s="253" t="s">
        <v>35</v>
      </c>
      <c r="E5" s="53">
        <v>15000</v>
      </c>
      <c r="F5" s="3">
        <f>200*E6+E5</f>
        <v>145000</v>
      </c>
      <c r="G5" s="31">
        <f>F5/200</f>
        <v>725</v>
      </c>
      <c r="H5" s="31"/>
      <c r="I5" s="31"/>
      <c r="J5" s="31"/>
      <c r="K5" s="31"/>
      <c r="L5" s="31"/>
    </row>
    <row r="6" spans="1:12">
      <c r="A6" s="3" t="s">
        <v>107</v>
      </c>
      <c r="B6" s="23">
        <v>0.85</v>
      </c>
      <c r="D6" s="253"/>
      <c r="E6" s="52">
        <v>650</v>
      </c>
      <c r="G6" s="31"/>
      <c r="H6" s="31"/>
      <c r="I6" s="31"/>
      <c r="J6" s="31"/>
      <c r="K6" s="31"/>
      <c r="L6" s="31"/>
    </row>
    <row r="7" spans="1:12">
      <c r="A7" s="3" t="s">
        <v>43</v>
      </c>
      <c r="B7" s="36">
        <v>15</v>
      </c>
      <c r="D7" s="63" t="s">
        <v>182</v>
      </c>
      <c r="E7" s="109">
        <v>0.08</v>
      </c>
      <c r="G7" s="31"/>
      <c r="H7" s="31"/>
      <c r="I7" s="31"/>
      <c r="J7" s="31"/>
      <c r="K7" s="31"/>
      <c r="L7" s="31"/>
    </row>
    <row r="8" spans="1:12">
      <c r="A8" s="3" t="s">
        <v>44</v>
      </c>
      <c r="B8" s="23">
        <v>0.04</v>
      </c>
      <c r="E8" s="31"/>
      <c r="G8" s="31"/>
      <c r="H8" s="31"/>
      <c r="I8" s="31"/>
      <c r="J8" s="31"/>
      <c r="K8" s="31"/>
      <c r="L8" s="31"/>
    </row>
    <row r="9" spans="1:12">
      <c r="H9" s="31"/>
      <c r="I9" s="31"/>
      <c r="J9" s="31"/>
      <c r="K9" s="31"/>
      <c r="L9" s="31"/>
    </row>
    <row r="10" spans="1:12">
      <c r="A10" s="3" t="s">
        <v>106</v>
      </c>
      <c r="B10" s="58">
        <v>150000</v>
      </c>
      <c r="D10" s="3" t="s">
        <v>141</v>
      </c>
      <c r="E10" s="36">
        <v>10</v>
      </c>
      <c r="H10" s="31"/>
      <c r="I10" s="31"/>
      <c r="J10" s="31"/>
      <c r="K10" s="31"/>
      <c r="L10" s="31"/>
    </row>
    <row r="11" spans="1:12">
      <c r="A11" s="3" t="s">
        <v>94</v>
      </c>
      <c r="B11" s="23">
        <v>0.05</v>
      </c>
      <c r="F11" s="31"/>
      <c r="G11" s="31"/>
      <c r="H11" s="31"/>
      <c r="I11" s="31"/>
      <c r="J11" s="31"/>
      <c r="K11" s="31"/>
      <c r="L11" s="31"/>
    </row>
    <row r="12" spans="1:12">
      <c r="A12" s="3" t="s">
        <v>181</v>
      </c>
      <c r="B12" s="23">
        <v>0.1</v>
      </c>
      <c r="D12" s="3" t="s">
        <v>183</v>
      </c>
      <c r="E12" s="59">
        <v>1</v>
      </c>
      <c r="F12" s="31"/>
      <c r="G12" s="31"/>
      <c r="H12" s="31"/>
      <c r="I12" s="31"/>
      <c r="J12" s="31"/>
      <c r="K12" s="31"/>
      <c r="L12" s="31"/>
    </row>
    <row r="13" spans="1:12">
      <c r="A13" s="3" t="s">
        <v>112</v>
      </c>
      <c r="B13" s="120">
        <f>B12*B11*(200*E6+E5)</f>
        <v>725.00000000000011</v>
      </c>
      <c r="H13" s="31"/>
      <c r="I13" s="31"/>
      <c r="J13" s="31"/>
      <c r="K13" s="31"/>
      <c r="L13" s="31"/>
    </row>
    <row r="14" spans="1:12">
      <c r="A14" s="3" t="s">
        <v>160</v>
      </c>
      <c r="B14" s="121">
        <f>1-B6-B11</f>
        <v>0.10000000000000002</v>
      </c>
      <c r="F14" s="31"/>
      <c r="G14" s="31"/>
      <c r="H14" s="31"/>
      <c r="I14" s="31"/>
      <c r="J14" s="31"/>
      <c r="K14" s="31"/>
      <c r="L14" s="31"/>
    </row>
    <row r="15" spans="1:12">
      <c r="F15" s="31"/>
      <c r="G15" s="31"/>
      <c r="H15" s="31"/>
      <c r="I15" s="31"/>
      <c r="J15" s="31"/>
      <c r="K15" s="31"/>
      <c r="L15" s="31"/>
    </row>
    <row r="16" spans="1:12">
      <c r="A16" s="3" t="s">
        <v>176</v>
      </c>
      <c r="B16" s="58">
        <v>80</v>
      </c>
      <c r="F16" s="31"/>
      <c r="G16" s="31"/>
      <c r="H16" s="31"/>
      <c r="I16" s="31"/>
      <c r="J16" s="31"/>
      <c r="K16" s="31"/>
      <c r="L16" s="31"/>
    </row>
    <row r="17" spans="1:36">
      <c r="F17" s="31"/>
      <c r="G17" s="62"/>
      <c r="H17" s="31"/>
      <c r="I17" s="31"/>
      <c r="J17" s="31"/>
      <c r="K17" s="31"/>
      <c r="L17" s="31"/>
    </row>
    <row r="18" spans="1:36">
      <c r="AB18" s="118"/>
      <c r="AC18" s="118"/>
      <c r="AD18" s="118"/>
      <c r="AE18" s="118"/>
      <c r="AF18" s="118"/>
      <c r="AG18" s="118"/>
      <c r="AH18" s="118"/>
      <c r="AI18" s="118"/>
      <c r="AJ18" s="118"/>
    </row>
    <row r="20" spans="1:36">
      <c r="A20" s="4" t="s">
        <v>41</v>
      </c>
      <c r="C20" s="3">
        <v>2027</v>
      </c>
      <c r="D20" s="3">
        <v>2028</v>
      </c>
      <c r="E20" s="3">
        <v>2029</v>
      </c>
      <c r="F20" s="3">
        <v>2030</v>
      </c>
      <c r="G20" s="3">
        <v>2031</v>
      </c>
      <c r="H20" s="3">
        <v>2032</v>
      </c>
      <c r="I20" s="3">
        <v>2033</v>
      </c>
      <c r="J20" s="3">
        <v>2034</v>
      </c>
      <c r="K20" s="3">
        <v>2035</v>
      </c>
      <c r="L20" s="3">
        <v>2036</v>
      </c>
      <c r="M20" s="3">
        <v>2037</v>
      </c>
      <c r="N20" s="3">
        <v>2038</v>
      </c>
      <c r="O20" s="3">
        <v>2039</v>
      </c>
      <c r="P20" s="3">
        <v>2040</v>
      </c>
      <c r="Q20" s="3">
        <v>2041</v>
      </c>
      <c r="R20" s="3">
        <v>2042</v>
      </c>
      <c r="S20" s="3">
        <v>2043</v>
      </c>
      <c r="T20" s="3">
        <v>2044</v>
      </c>
      <c r="U20" s="3">
        <v>2045</v>
      </c>
      <c r="V20" s="3">
        <v>2046</v>
      </c>
      <c r="W20" s="3">
        <v>2047</v>
      </c>
      <c r="X20" s="3">
        <v>2048</v>
      </c>
      <c r="Y20" s="3">
        <v>2049</v>
      </c>
      <c r="Z20" s="3">
        <v>2050</v>
      </c>
      <c r="AA20" s="3">
        <v>2051</v>
      </c>
      <c r="AB20" s="3">
        <v>2052</v>
      </c>
      <c r="AC20" s="3">
        <v>2053</v>
      </c>
      <c r="AD20" s="3">
        <v>2054</v>
      </c>
      <c r="AE20" s="3">
        <v>2055</v>
      </c>
      <c r="AF20" s="3">
        <v>2056</v>
      </c>
    </row>
    <row r="21" spans="1:36">
      <c r="A21" s="3" t="s">
        <v>180</v>
      </c>
      <c r="C21" s="19">
        <v>3</v>
      </c>
      <c r="D21" s="19">
        <v>3</v>
      </c>
      <c r="E21" s="19">
        <v>3</v>
      </c>
      <c r="F21" s="89">
        <f t="shared" ref="F21:AF21" si="0">IF(F43&lt;$E$10+1,E21,0)</f>
        <v>3</v>
      </c>
      <c r="G21" s="89">
        <f t="shared" si="0"/>
        <v>3</v>
      </c>
      <c r="H21" s="89">
        <f t="shared" si="0"/>
        <v>3</v>
      </c>
      <c r="I21" s="89">
        <f t="shared" si="0"/>
        <v>3</v>
      </c>
      <c r="J21" s="89">
        <f t="shared" si="0"/>
        <v>3</v>
      </c>
      <c r="K21" s="89">
        <f t="shared" si="0"/>
        <v>3</v>
      </c>
      <c r="L21" s="89">
        <f t="shared" si="0"/>
        <v>3</v>
      </c>
      <c r="M21" s="89">
        <f t="shared" si="0"/>
        <v>0</v>
      </c>
      <c r="N21" s="89">
        <f t="shared" si="0"/>
        <v>0</v>
      </c>
      <c r="O21" s="89">
        <f t="shared" si="0"/>
        <v>0</v>
      </c>
      <c r="P21" s="89">
        <f t="shared" si="0"/>
        <v>0</v>
      </c>
      <c r="Q21" s="89">
        <f t="shared" si="0"/>
        <v>0</v>
      </c>
      <c r="R21" s="89">
        <f t="shared" si="0"/>
        <v>0</v>
      </c>
      <c r="S21" s="89">
        <f t="shared" si="0"/>
        <v>0</v>
      </c>
      <c r="T21" s="89">
        <f t="shared" si="0"/>
        <v>0</v>
      </c>
      <c r="U21" s="89">
        <f t="shared" si="0"/>
        <v>0</v>
      </c>
      <c r="V21" s="89">
        <f t="shared" si="0"/>
        <v>0</v>
      </c>
      <c r="W21" s="89">
        <f t="shared" si="0"/>
        <v>0</v>
      </c>
      <c r="X21" s="89">
        <f t="shared" si="0"/>
        <v>0</v>
      </c>
      <c r="Y21" s="89">
        <f t="shared" si="0"/>
        <v>0</v>
      </c>
      <c r="Z21" s="89">
        <f t="shared" si="0"/>
        <v>0</v>
      </c>
      <c r="AA21" s="89">
        <f t="shared" si="0"/>
        <v>0</v>
      </c>
      <c r="AB21" s="89">
        <f t="shared" si="0"/>
        <v>0</v>
      </c>
      <c r="AC21" s="89">
        <f t="shared" si="0"/>
        <v>0</v>
      </c>
      <c r="AD21" s="89">
        <f t="shared" si="0"/>
        <v>0</v>
      </c>
      <c r="AE21" s="89">
        <f t="shared" si="0"/>
        <v>0</v>
      </c>
      <c r="AF21" s="89">
        <f t="shared" si="0"/>
        <v>0</v>
      </c>
    </row>
    <row r="22" spans="1:36">
      <c r="A22" s="3" t="s">
        <v>79</v>
      </c>
      <c r="C22" s="89">
        <f>C21</f>
        <v>3</v>
      </c>
      <c r="D22" s="89">
        <f>D21+C22</f>
        <v>6</v>
      </c>
      <c r="E22" s="89">
        <f t="shared" ref="E22:V22" si="1">E21+D22</f>
        <v>9</v>
      </c>
      <c r="F22" s="89">
        <f t="shared" si="1"/>
        <v>12</v>
      </c>
      <c r="G22" s="89">
        <f t="shared" si="1"/>
        <v>15</v>
      </c>
      <c r="H22" s="89">
        <f t="shared" si="1"/>
        <v>18</v>
      </c>
      <c r="I22" s="89">
        <f t="shared" si="1"/>
        <v>21</v>
      </c>
      <c r="J22" s="89">
        <f t="shared" si="1"/>
        <v>24</v>
      </c>
      <c r="K22" s="89">
        <f t="shared" si="1"/>
        <v>27</v>
      </c>
      <c r="L22" s="89">
        <f t="shared" si="1"/>
        <v>30</v>
      </c>
      <c r="M22" s="89">
        <f t="shared" si="1"/>
        <v>30</v>
      </c>
      <c r="N22" s="89">
        <f t="shared" si="1"/>
        <v>30</v>
      </c>
      <c r="O22" s="89">
        <f t="shared" si="1"/>
        <v>30</v>
      </c>
      <c r="P22" s="89">
        <f t="shared" si="1"/>
        <v>30</v>
      </c>
      <c r="Q22" s="89">
        <f t="shared" si="1"/>
        <v>30</v>
      </c>
      <c r="R22" s="89">
        <f t="shared" si="1"/>
        <v>30</v>
      </c>
      <c r="S22" s="89">
        <f t="shared" si="1"/>
        <v>30</v>
      </c>
      <c r="T22" s="89">
        <f t="shared" si="1"/>
        <v>30</v>
      </c>
      <c r="U22" s="89">
        <f t="shared" si="1"/>
        <v>30</v>
      </c>
      <c r="V22" s="89">
        <f t="shared" si="1"/>
        <v>30</v>
      </c>
      <c r="W22" s="89">
        <f>W21+V22-C21</f>
        <v>27</v>
      </c>
      <c r="X22" s="89">
        <f t="shared" ref="X22:AF22" si="2">X21+W22-D21</f>
        <v>24</v>
      </c>
      <c r="Y22" s="89">
        <f t="shared" si="2"/>
        <v>21</v>
      </c>
      <c r="Z22" s="89">
        <f t="shared" si="2"/>
        <v>18</v>
      </c>
      <c r="AA22" s="89">
        <f t="shared" si="2"/>
        <v>15</v>
      </c>
      <c r="AB22" s="89">
        <f t="shared" si="2"/>
        <v>12</v>
      </c>
      <c r="AC22" s="89">
        <f t="shared" si="2"/>
        <v>9</v>
      </c>
      <c r="AD22" s="89">
        <f t="shared" si="2"/>
        <v>6</v>
      </c>
      <c r="AE22" s="89">
        <f t="shared" si="2"/>
        <v>3</v>
      </c>
      <c r="AF22" s="89">
        <f t="shared" si="2"/>
        <v>0</v>
      </c>
    </row>
    <row r="23" spans="1:36">
      <c r="A23" s="3" t="s">
        <v>27</v>
      </c>
      <c r="C23" s="89">
        <f>C21*200</f>
        <v>600</v>
      </c>
      <c r="D23" s="89">
        <f t="shared" ref="D23:AF23" si="3">D21*200</f>
        <v>600</v>
      </c>
      <c r="E23" s="89">
        <f t="shared" si="3"/>
        <v>600</v>
      </c>
      <c r="F23" s="89">
        <f t="shared" si="3"/>
        <v>600</v>
      </c>
      <c r="G23" s="89">
        <f t="shared" si="3"/>
        <v>600</v>
      </c>
      <c r="H23" s="89">
        <f t="shared" si="3"/>
        <v>600</v>
      </c>
      <c r="I23" s="89">
        <f t="shared" si="3"/>
        <v>600</v>
      </c>
      <c r="J23" s="89">
        <f t="shared" si="3"/>
        <v>600</v>
      </c>
      <c r="K23" s="89">
        <f t="shared" si="3"/>
        <v>600</v>
      </c>
      <c r="L23" s="89">
        <f t="shared" si="3"/>
        <v>600</v>
      </c>
      <c r="M23" s="89">
        <f t="shared" si="3"/>
        <v>0</v>
      </c>
      <c r="N23" s="89">
        <f t="shared" si="3"/>
        <v>0</v>
      </c>
      <c r="O23" s="89">
        <f t="shared" si="3"/>
        <v>0</v>
      </c>
      <c r="P23" s="89">
        <f t="shared" si="3"/>
        <v>0</v>
      </c>
      <c r="Q23" s="89">
        <f t="shared" si="3"/>
        <v>0</v>
      </c>
      <c r="R23" s="89">
        <f t="shared" si="3"/>
        <v>0</v>
      </c>
      <c r="S23" s="89">
        <f t="shared" si="3"/>
        <v>0</v>
      </c>
      <c r="T23" s="89">
        <f t="shared" si="3"/>
        <v>0</v>
      </c>
      <c r="U23" s="89">
        <f t="shared" si="3"/>
        <v>0</v>
      </c>
      <c r="V23" s="89">
        <f t="shared" si="3"/>
        <v>0</v>
      </c>
      <c r="W23" s="89">
        <f t="shared" si="3"/>
        <v>0</v>
      </c>
      <c r="X23" s="89">
        <f t="shared" si="3"/>
        <v>0</v>
      </c>
      <c r="Y23" s="89">
        <f t="shared" si="3"/>
        <v>0</v>
      </c>
      <c r="Z23" s="89">
        <f t="shared" si="3"/>
        <v>0</v>
      </c>
      <c r="AA23" s="89">
        <f t="shared" si="3"/>
        <v>0</v>
      </c>
      <c r="AB23" s="89">
        <f t="shared" si="3"/>
        <v>0</v>
      </c>
      <c r="AC23" s="89">
        <f t="shared" si="3"/>
        <v>0</v>
      </c>
      <c r="AD23" s="89">
        <f t="shared" si="3"/>
        <v>0</v>
      </c>
      <c r="AE23" s="89">
        <f t="shared" si="3"/>
        <v>0</v>
      </c>
      <c r="AF23" s="89">
        <f t="shared" si="3"/>
        <v>0</v>
      </c>
    </row>
    <row r="24" spans="1:36">
      <c r="A24" s="3" t="s">
        <v>79</v>
      </c>
      <c r="C24" s="89">
        <f>C23</f>
        <v>600</v>
      </c>
      <c r="D24" s="89">
        <f>D23+C24</f>
        <v>1200</v>
      </c>
      <c r="E24" s="89">
        <f t="shared" ref="E24:V24" si="4">E23+D24</f>
        <v>1800</v>
      </c>
      <c r="F24" s="89">
        <f t="shared" si="4"/>
        <v>2400</v>
      </c>
      <c r="G24" s="89">
        <f t="shared" si="4"/>
        <v>3000</v>
      </c>
      <c r="H24" s="89">
        <f t="shared" si="4"/>
        <v>3600</v>
      </c>
      <c r="I24" s="89">
        <f t="shared" si="4"/>
        <v>4200</v>
      </c>
      <c r="J24" s="89">
        <f t="shared" si="4"/>
        <v>4800</v>
      </c>
      <c r="K24" s="89">
        <f t="shared" si="4"/>
        <v>5400</v>
      </c>
      <c r="L24" s="89">
        <f t="shared" si="4"/>
        <v>6000</v>
      </c>
      <c r="M24" s="89">
        <f t="shared" si="4"/>
        <v>6000</v>
      </c>
      <c r="N24" s="89">
        <f t="shared" si="4"/>
        <v>6000</v>
      </c>
      <c r="O24" s="89">
        <f t="shared" si="4"/>
        <v>6000</v>
      </c>
      <c r="P24" s="89">
        <f t="shared" si="4"/>
        <v>6000</v>
      </c>
      <c r="Q24" s="89">
        <f t="shared" si="4"/>
        <v>6000</v>
      </c>
      <c r="R24" s="89">
        <f t="shared" si="4"/>
        <v>6000</v>
      </c>
      <c r="S24" s="89">
        <f t="shared" si="4"/>
        <v>6000</v>
      </c>
      <c r="T24" s="89">
        <f t="shared" si="4"/>
        <v>6000</v>
      </c>
      <c r="U24" s="89">
        <f t="shared" si="4"/>
        <v>6000</v>
      </c>
      <c r="V24" s="89">
        <f t="shared" si="4"/>
        <v>6000</v>
      </c>
      <c r="W24" s="89">
        <f>W23+V24-C23</f>
        <v>5400</v>
      </c>
      <c r="X24" s="89">
        <f t="shared" ref="X24:AF24" si="5">X23+W24-D23</f>
        <v>4800</v>
      </c>
      <c r="Y24" s="89">
        <f t="shared" si="5"/>
        <v>4200</v>
      </c>
      <c r="Z24" s="89">
        <f t="shared" si="5"/>
        <v>3600</v>
      </c>
      <c r="AA24" s="89">
        <f t="shared" si="5"/>
        <v>3000</v>
      </c>
      <c r="AB24" s="89">
        <f t="shared" si="5"/>
        <v>2400</v>
      </c>
      <c r="AC24" s="89">
        <f t="shared" si="5"/>
        <v>1800</v>
      </c>
      <c r="AD24" s="89">
        <f t="shared" si="5"/>
        <v>1200</v>
      </c>
      <c r="AE24" s="89">
        <f t="shared" si="5"/>
        <v>600</v>
      </c>
      <c r="AF24" s="89">
        <f t="shared" si="5"/>
        <v>0</v>
      </c>
    </row>
    <row r="25" spans="1:36">
      <c r="A25" s="3" t="s">
        <v>28</v>
      </c>
      <c r="C25" s="89">
        <f>C23*$B$4/1000</f>
        <v>660</v>
      </c>
      <c r="D25" s="89">
        <f t="shared" ref="D25:AF25" si="6">D23*$B$4/1000</f>
        <v>660</v>
      </c>
      <c r="E25" s="89">
        <f t="shared" si="6"/>
        <v>660</v>
      </c>
      <c r="F25" s="89">
        <f t="shared" si="6"/>
        <v>660</v>
      </c>
      <c r="G25" s="89">
        <f t="shared" si="6"/>
        <v>660</v>
      </c>
      <c r="H25" s="89">
        <f t="shared" si="6"/>
        <v>660</v>
      </c>
      <c r="I25" s="89">
        <f t="shared" si="6"/>
        <v>660</v>
      </c>
      <c r="J25" s="89">
        <f t="shared" si="6"/>
        <v>660</v>
      </c>
      <c r="K25" s="89">
        <f t="shared" si="6"/>
        <v>660</v>
      </c>
      <c r="L25" s="89">
        <f t="shared" si="6"/>
        <v>660</v>
      </c>
      <c r="M25" s="89">
        <f t="shared" si="6"/>
        <v>0</v>
      </c>
      <c r="N25" s="89">
        <f t="shared" si="6"/>
        <v>0</v>
      </c>
      <c r="O25" s="89">
        <f t="shared" si="6"/>
        <v>0</v>
      </c>
      <c r="P25" s="89">
        <f t="shared" si="6"/>
        <v>0</v>
      </c>
      <c r="Q25" s="89">
        <f t="shared" si="6"/>
        <v>0</v>
      </c>
      <c r="R25" s="89">
        <f t="shared" si="6"/>
        <v>0</v>
      </c>
      <c r="S25" s="89">
        <f t="shared" si="6"/>
        <v>0</v>
      </c>
      <c r="T25" s="89">
        <f t="shared" si="6"/>
        <v>0</v>
      </c>
      <c r="U25" s="89">
        <f t="shared" si="6"/>
        <v>0</v>
      </c>
      <c r="V25" s="89">
        <f t="shared" si="6"/>
        <v>0</v>
      </c>
      <c r="W25" s="89">
        <f t="shared" si="6"/>
        <v>0</v>
      </c>
      <c r="X25" s="89">
        <f t="shared" si="6"/>
        <v>0</v>
      </c>
      <c r="Y25" s="89">
        <f t="shared" si="6"/>
        <v>0</v>
      </c>
      <c r="Z25" s="89">
        <f t="shared" si="6"/>
        <v>0</v>
      </c>
      <c r="AA25" s="89">
        <f t="shared" si="6"/>
        <v>0</v>
      </c>
      <c r="AB25" s="89">
        <f t="shared" si="6"/>
        <v>0</v>
      </c>
      <c r="AC25" s="89">
        <f t="shared" si="6"/>
        <v>0</v>
      </c>
      <c r="AD25" s="89">
        <f t="shared" si="6"/>
        <v>0</v>
      </c>
      <c r="AE25" s="89">
        <f t="shared" si="6"/>
        <v>0</v>
      </c>
      <c r="AF25" s="89">
        <f t="shared" si="6"/>
        <v>0</v>
      </c>
    </row>
    <row r="26" spans="1:36">
      <c r="A26" s="3" t="s">
        <v>99</v>
      </c>
      <c r="C26" s="89">
        <f>C25</f>
        <v>660</v>
      </c>
      <c r="D26" s="89">
        <f>D25+C26</f>
        <v>1320</v>
      </c>
      <c r="E26" s="89">
        <f t="shared" ref="E26:V26" si="7">E25+D26</f>
        <v>1980</v>
      </c>
      <c r="F26" s="89">
        <f t="shared" si="7"/>
        <v>2640</v>
      </c>
      <c r="G26" s="89">
        <f t="shared" si="7"/>
        <v>3300</v>
      </c>
      <c r="H26" s="89">
        <f t="shared" si="7"/>
        <v>3960</v>
      </c>
      <c r="I26" s="89">
        <f t="shared" si="7"/>
        <v>4620</v>
      </c>
      <c r="J26" s="89">
        <f t="shared" si="7"/>
        <v>5280</v>
      </c>
      <c r="K26" s="89">
        <f t="shared" si="7"/>
        <v>5940</v>
      </c>
      <c r="L26" s="89">
        <f t="shared" si="7"/>
        <v>6600</v>
      </c>
      <c r="M26" s="89">
        <f t="shared" si="7"/>
        <v>6600</v>
      </c>
      <c r="N26" s="89">
        <f t="shared" si="7"/>
        <v>6600</v>
      </c>
      <c r="O26" s="89">
        <f t="shared" si="7"/>
        <v>6600</v>
      </c>
      <c r="P26" s="89">
        <f t="shared" si="7"/>
        <v>6600</v>
      </c>
      <c r="Q26" s="89">
        <f t="shared" si="7"/>
        <v>6600</v>
      </c>
      <c r="R26" s="89">
        <f t="shared" si="7"/>
        <v>6600</v>
      </c>
      <c r="S26" s="89">
        <f t="shared" si="7"/>
        <v>6600</v>
      </c>
      <c r="T26" s="89">
        <f t="shared" si="7"/>
        <v>6600</v>
      </c>
      <c r="U26" s="89">
        <f t="shared" si="7"/>
        <v>6600</v>
      </c>
      <c r="V26" s="89">
        <f t="shared" si="7"/>
        <v>6600</v>
      </c>
      <c r="W26" s="89">
        <f>W25+V26-C25</f>
        <v>5940</v>
      </c>
      <c r="X26" s="89">
        <f t="shared" ref="X26:AF26" si="8">X25+W26-D25</f>
        <v>5280</v>
      </c>
      <c r="Y26" s="89">
        <f t="shared" si="8"/>
        <v>4620</v>
      </c>
      <c r="Z26" s="89">
        <f t="shared" si="8"/>
        <v>3960</v>
      </c>
      <c r="AA26" s="89">
        <f t="shared" si="8"/>
        <v>3300</v>
      </c>
      <c r="AB26" s="89">
        <f t="shared" si="8"/>
        <v>2640</v>
      </c>
      <c r="AC26" s="89">
        <f t="shared" si="8"/>
        <v>1980</v>
      </c>
      <c r="AD26" s="89">
        <f t="shared" si="8"/>
        <v>1320</v>
      </c>
      <c r="AE26" s="89">
        <f t="shared" si="8"/>
        <v>660</v>
      </c>
      <c r="AF26" s="89">
        <f t="shared" si="8"/>
        <v>0</v>
      </c>
    </row>
    <row r="28" spans="1:36">
      <c r="A28" s="3" t="s">
        <v>100</v>
      </c>
      <c r="C28" s="55">
        <f>C26*$B$16</f>
        <v>52800</v>
      </c>
      <c r="D28" s="55">
        <f t="shared" ref="D28:AF28" si="9">D26*$B$16</f>
        <v>105600</v>
      </c>
      <c r="E28" s="55">
        <f t="shared" si="9"/>
        <v>158400</v>
      </c>
      <c r="F28" s="55">
        <f t="shared" si="9"/>
        <v>211200</v>
      </c>
      <c r="G28" s="55">
        <f t="shared" si="9"/>
        <v>264000</v>
      </c>
      <c r="H28" s="55">
        <f t="shared" si="9"/>
        <v>316800</v>
      </c>
      <c r="I28" s="55">
        <f t="shared" si="9"/>
        <v>369600</v>
      </c>
      <c r="J28" s="55">
        <f t="shared" si="9"/>
        <v>422400</v>
      </c>
      <c r="K28" s="55">
        <f t="shared" si="9"/>
        <v>475200</v>
      </c>
      <c r="L28" s="55">
        <f t="shared" si="9"/>
        <v>528000</v>
      </c>
      <c r="M28" s="55">
        <f t="shared" si="9"/>
        <v>528000</v>
      </c>
      <c r="N28" s="55">
        <f t="shared" si="9"/>
        <v>528000</v>
      </c>
      <c r="O28" s="55">
        <f t="shared" si="9"/>
        <v>528000</v>
      </c>
      <c r="P28" s="55">
        <f t="shared" si="9"/>
        <v>528000</v>
      </c>
      <c r="Q28" s="55">
        <f t="shared" si="9"/>
        <v>528000</v>
      </c>
      <c r="R28" s="55">
        <f t="shared" si="9"/>
        <v>528000</v>
      </c>
      <c r="S28" s="55">
        <f t="shared" si="9"/>
        <v>528000</v>
      </c>
      <c r="T28" s="55">
        <f t="shared" si="9"/>
        <v>528000</v>
      </c>
      <c r="U28" s="55">
        <f t="shared" si="9"/>
        <v>528000</v>
      </c>
      <c r="V28" s="55">
        <f t="shared" si="9"/>
        <v>528000</v>
      </c>
      <c r="W28" s="55">
        <f t="shared" si="9"/>
        <v>475200</v>
      </c>
      <c r="X28" s="55">
        <f t="shared" si="9"/>
        <v>422400</v>
      </c>
      <c r="Y28" s="55">
        <f t="shared" si="9"/>
        <v>369600</v>
      </c>
      <c r="Z28" s="55">
        <f t="shared" si="9"/>
        <v>316800</v>
      </c>
      <c r="AA28" s="55">
        <f t="shared" si="9"/>
        <v>264000</v>
      </c>
      <c r="AB28" s="55">
        <f t="shared" si="9"/>
        <v>211200</v>
      </c>
      <c r="AC28" s="55">
        <f t="shared" si="9"/>
        <v>158400</v>
      </c>
      <c r="AD28" s="55">
        <f t="shared" si="9"/>
        <v>105600</v>
      </c>
      <c r="AE28" s="55">
        <f t="shared" si="9"/>
        <v>52800</v>
      </c>
      <c r="AF28" s="55">
        <f t="shared" si="9"/>
        <v>0</v>
      </c>
    </row>
    <row r="30" spans="1:36">
      <c r="A30" s="3" t="s">
        <v>35</v>
      </c>
      <c r="C30" s="55">
        <f>C23*$E$6+$E$5*SUM(C21:C21)</f>
        <v>435000</v>
      </c>
      <c r="D30" s="55">
        <f t="shared" ref="D30:AF30" si="10">D23*$E$6+$E$5*SUM(D21:D21)</f>
        <v>435000</v>
      </c>
      <c r="E30" s="55">
        <f t="shared" si="10"/>
        <v>435000</v>
      </c>
      <c r="F30" s="55">
        <f t="shared" si="10"/>
        <v>435000</v>
      </c>
      <c r="G30" s="55">
        <f t="shared" si="10"/>
        <v>435000</v>
      </c>
      <c r="H30" s="55">
        <f t="shared" si="10"/>
        <v>435000</v>
      </c>
      <c r="I30" s="55">
        <f t="shared" si="10"/>
        <v>435000</v>
      </c>
      <c r="J30" s="55">
        <f t="shared" si="10"/>
        <v>435000</v>
      </c>
      <c r="K30" s="55">
        <f t="shared" si="10"/>
        <v>435000</v>
      </c>
      <c r="L30" s="55">
        <f t="shared" si="10"/>
        <v>435000</v>
      </c>
      <c r="M30" s="55">
        <f t="shared" si="10"/>
        <v>0</v>
      </c>
      <c r="N30" s="55">
        <f t="shared" si="10"/>
        <v>0</v>
      </c>
      <c r="O30" s="55">
        <f t="shared" si="10"/>
        <v>0</v>
      </c>
      <c r="P30" s="55">
        <f t="shared" si="10"/>
        <v>0</v>
      </c>
      <c r="Q30" s="55">
        <f t="shared" si="10"/>
        <v>0</v>
      </c>
      <c r="R30" s="55">
        <f t="shared" si="10"/>
        <v>0</v>
      </c>
      <c r="S30" s="55">
        <f t="shared" si="10"/>
        <v>0</v>
      </c>
      <c r="T30" s="55">
        <f t="shared" si="10"/>
        <v>0</v>
      </c>
      <c r="U30" s="55">
        <f t="shared" si="10"/>
        <v>0</v>
      </c>
      <c r="V30" s="55">
        <f t="shared" si="10"/>
        <v>0</v>
      </c>
      <c r="W30" s="55">
        <f t="shared" si="10"/>
        <v>0</v>
      </c>
      <c r="X30" s="55">
        <f t="shared" si="10"/>
        <v>0</v>
      </c>
      <c r="Y30" s="55">
        <f t="shared" si="10"/>
        <v>0</v>
      </c>
      <c r="Z30" s="55">
        <f t="shared" si="10"/>
        <v>0</v>
      </c>
      <c r="AA30" s="55">
        <f t="shared" si="10"/>
        <v>0</v>
      </c>
      <c r="AB30" s="55">
        <f t="shared" si="10"/>
        <v>0</v>
      </c>
      <c r="AC30" s="55">
        <f t="shared" si="10"/>
        <v>0</v>
      </c>
      <c r="AD30" s="55">
        <f t="shared" si="10"/>
        <v>0</v>
      </c>
      <c r="AE30" s="55">
        <f t="shared" si="10"/>
        <v>0</v>
      </c>
      <c r="AF30" s="55">
        <f t="shared" si="10"/>
        <v>0</v>
      </c>
    </row>
    <row r="31" spans="1:36">
      <c r="A31" s="3" t="s">
        <v>19</v>
      </c>
      <c r="C31" s="55">
        <f>C30*$B$6</f>
        <v>369750</v>
      </c>
      <c r="D31" s="55">
        <f t="shared" ref="D31:AF31" si="11">D30*$B$6</f>
        <v>369750</v>
      </c>
      <c r="E31" s="55">
        <f t="shared" si="11"/>
        <v>369750</v>
      </c>
      <c r="F31" s="55">
        <f t="shared" si="11"/>
        <v>369750</v>
      </c>
      <c r="G31" s="55">
        <f t="shared" si="11"/>
        <v>369750</v>
      </c>
      <c r="H31" s="55">
        <f t="shared" si="11"/>
        <v>369750</v>
      </c>
      <c r="I31" s="55">
        <f t="shared" si="11"/>
        <v>369750</v>
      </c>
      <c r="J31" s="55">
        <f t="shared" si="11"/>
        <v>369750</v>
      </c>
      <c r="K31" s="55">
        <f t="shared" si="11"/>
        <v>369750</v>
      </c>
      <c r="L31" s="55">
        <f t="shared" si="11"/>
        <v>369750</v>
      </c>
      <c r="M31" s="55">
        <f t="shared" si="11"/>
        <v>0</v>
      </c>
      <c r="N31" s="55">
        <f t="shared" si="11"/>
        <v>0</v>
      </c>
      <c r="O31" s="55">
        <f t="shared" si="11"/>
        <v>0</v>
      </c>
      <c r="P31" s="55">
        <f t="shared" si="11"/>
        <v>0</v>
      </c>
      <c r="Q31" s="55">
        <f t="shared" si="11"/>
        <v>0</v>
      </c>
      <c r="R31" s="55">
        <f t="shared" si="11"/>
        <v>0</v>
      </c>
      <c r="S31" s="55">
        <f t="shared" si="11"/>
        <v>0</v>
      </c>
      <c r="T31" s="55">
        <f t="shared" si="11"/>
        <v>0</v>
      </c>
      <c r="U31" s="55">
        <f t="shared" si="11"/>
        <v>0</v>
      </c>
      <c r="V31" s="55">
        <f t="shared" si="11"/>
        <v>0</v>
      </c>
      <c r="W31" s="55">
        <f t="shared" si="11"/>
        <v>0</v>
      </c>
      <c r="X31" s="55">
        <f t="shared" si="11"/>
        <v>0</v>
      </c>
      <c r="Y31" s="55">
        <f t="shared" si="11"/>
        <v>0</v>
      </c>
      <c r="Z31" s="55">
        <f t="shared" si="11"/>
        <v>0</v>
      </c>
      <c r="AA31" s="55">
        <f t="shared" si="11"/>
        <v>0</v>
      </c>
      <c r="AB31" s="55">
        <f t="shared" si="11"/>
        <v>0</v>
      </c>
      <c r="AC31" s="55">
        <f t="shared" si="11"/>
        <v>0</v>
      </c>
      <c r="AD31" s="55">
        <f t="shared" si="11"/>
        <v>0</v>
      </c>
      <c r="AE31" s="55">
        <f t="shared" si="11"/>
        <v>0</v>
      </c>
      <c r="AF31" s="55">
        <f t="shared" si="11"/>
        <v>0</v>
      </c>
    </row>
    <row r="32" spans="1:36">
      <c r="A32" s="3" t="s">
        <v>108</v>
      </c>
      <c r="C32" s="55">
        <f t="shared" ref="C32:AF32" si="12">C30*$B$11</f>
        <v>21750</v>
      </c>
      <c r="D32" s="55">
        <f t="shared" si="12"/>
        <v>21750</v>
      </c>
      <c r="E32" s="55">
        <f t="shared" si="12"/>
        <v>21750</v>
      </c>
      <c r="F32" s="55">
        <f t="shared" si="12"/>
        <v>21750</v>
      </c>
      <c r="G32" s="55">
        <f t="shared" si="12"/>
        <v>21750</v>
      </c>
      <c r="H32" s="55">
        <f t="shared" si="12"/>
        <v>21750</v>
      </c>
      <c r="I32" s="55">
        <f t="shared" si="12"/>
        <v>21750</v>
      </c>
      <c r="J32" s="55">
        <f t="shared" si="12"/>
        <v>21750</v>
      </c>
      <c r="K32" s="55">
        <f t="shared" si="12"/>
        <v>21750</v>
      </c>
      <c r="L32" s="55">
        <f t="shared" si="12"/>
        <v>21750</v>
      </c>
      <c r="M32" s="55">
        <f t="shared" si="12"/>
        <v>0</v>
      </c>
      <c r="N32" s="55">
        <f t="shared" si="12"/>
        <v>0</v>
      </c>
      <c r="O32" s="55">
        <f t="shared" si="12"/>
        <v>0</v>
      </c>
      <c r="P32" s="55">
        <f t="shared" si="12"/>
        <v>0</v>
      </c>
      <c r="Q32" s="55">
        <f t="shared" si="12"/>
        <v>0</v>
      </c>
      <c r="R32" s="55">
        <f t="shared" si="12"/>
        <v>0</v>
      </c>
      <c r="S32" s="55">
        <f t="shared" si="12"/>
        <v>0</v>
      </c>
      <c r="T32" s="55">
        <f t="shared" si="12"/>
        <v>0</v>
      </c>
      <c r="U32" s="55">
        <f t="shared" si="12"/>
        <v>0</v>
      </c>
      <c r="V32" s="55">
        <f t="shared" si="12"/>
        <v>0</v>
      </c>
      <c r="W32" s="55">
        <f t="shared" si="12"/>
        <v>0</v>
      </c>
      <c r="X32" s="55">
        <f t="shared" si="12"/>
        <v>0</v>
      </c>
      <c r="Y32" s="55">
        <f t="shared" si="12"/>
        <v>0</v>
      </c>
      <c r="Z32" s="55">
        <f t="shared" si="12"/>
        <v>0</v>
      </c>
      <c r="AA32" s="55">
        <f t="shared" si="12"/>
        <v>0</v>
      </c>
      <c r="AB32" s="55">
        <f t="shared" si="12"/>
        <v>0</v>
      </c>
      <c r="AC32" s="55">
        <f t="shared" si="12"/>
        <v>0</v>
      </c>
      <c r="AD32" s="55">
        <f t="shared" si="12"/>
        <v>0</v>
      </c>
      <c r="AE32" s="55">
        <f t="shared" si="12"/>
        <v>0</v>
      </c>
      <c r="AF32" s="55">
        <f t="shared" si="12"/>
        <v>0</v>
      </c>
    </row>
    <row r="33" spans="1:32">
      <c r="C33" s="50"/>
    </row>
    <row r="34" spans="1:32">
      <c r="A34" s="3" t="s">
        <v>154</v>
      </c>
      <c r="C34" s="89">
        <f>SUM(C35:C36)</f>
        <v>94.5</v>
      </c>
      <c r="D34" s="89">
        <f t="shared" ref="D34:AF34" si="13">SUM(D35:D36)</f>
        <v>99</v>
      </c>
      <c r="E34" s="89">
        <f t="shared" si="13"/>
        <v>103.5</v>
      </c>
      <c r="F34" s="89">
        <f t="shared" si="13"/>
        <v>108</v>
      </c>
      <c r="G34" s="89">
        <f t="shared" si="13"/>
        <v>112.5</v>
      </c>
      <c r="H34" s="89">
        <f t="shared" si="13"/>
        <v>117</v>
      </c>
      <c r="I34" s="89">
        <f t="shared" si="13"/>
        <v>121.5</v>
      </c>
      <c r="J34" s="89">
        <f t="shared" si="13"/>
        <v>126</v>
      </c>
      <c r="K34" s="89">
        <f t="shared" si="13"/>
        <v>130.5</v>
      </c>
      <c r="L34" s="89">
        <f t="shared" si="13"/>
        <v>135</v>
      </c>
      <c r="M34" s="89">
        <f t="shared" si="13"/>
        <v>45</v>
      </c>
      <c r="N34" s="89">
        <f t="shared" si="13"/>
        <v>45</v>
      </c>
      <c r="O34" s="89">
        <f t="shared" si="13"/>
        <v>45</v>
      </c>
      <c r="P34" s="89">
        <f t="shared" si="13"/>
        <v>45</v>
      </c>
      <c r="Q34" s="89">
        <f t="shared" si="13"/>
        <v>45</v>
      </c>
      <c r="R34" s="89">
        <f t="shared" si="13"/>
        <v>45</v>
      </c>
      <c r="S34" s="89">
        <f t="shared" si="13"/>
        <v>45</v>
      </c>
      <c r="T34" s="89">
        <f t="shared" si="13"/>
        <v>45</v>
      </c>
      <c r="U34" s="89">
        <f t="shared" si="13"/>
        <v>45</v>
      </c>
      <c r="V34" s="89">
        <f t="shared" si="13"/>
        <v>45</v>
      </c>
      <c r="W34" s="89">
        <f t="shared" si="13"/>
        <v>40.5</v>
      </c>
      <c r="X34" s="89">
        <f t="shared" si="13"/>
        <v>36</v>
      </c>
      <c r="Y34" s="89">
        <f t="shared" si="13"/>
        <v>31.5</v>
      </c>
      <c r="Z34" s="89">
        <f t="shared" si="13"/>
        <v>27</v>
      </c>
      <c r="AA34" s="89">
        <f t="shared" si="13"/>
        <v>22.5</v>
      </c>
      <c r="AB34" s="89">
        <f t="shared" si="13"/>
        <v>18</v>
      </c>
      <c r="AC34" s="89">
        <f t="shared" si="13"/>
        <v>13.5</v>
      </c>
      <c r="AD34" s="89">
        <f t="shared" si="13"/>
        <v>9</v>
      </c>
      <c r="AE34" s="89">
        <f t="shared" si="13"/>
        <v>4.5</v>
      </c>
      <c r="AF34" s="89">
        <f t="shared" si="13"/>
        <v>0</v>
      </c>
    </row>
    <row r="35" spans="1:32">
      <c r="A35" s="3" t="s">
        <v>155</v>
      </c>
      <c r="B35" s="19">
        <v>30</v>
      </c>
      <c r="C35" s="89">
        <f>$B$35*C21</f>
        <v>90</v>
      </c>
      <c r="D35" s="89">
        <f t="shared" ref="D35:AF35" si="14">$B$35*D21</f>
        <v>90</v>
      </c>
      <c r="E35" s="89">
        <f t="shared" si="14"/>
        <v>90</v>
      </c>
      <c r="F35" s="89">
        <f t="shared" si="14"/>
        <v>90</v>
      </c>
      <c r="G35" s="89">
        <f t="shared" si="14"/>
        <v>90</v>
      </c>
      <c r="H35" s="89">
        <f t="shared" si="14"/>
        <v>90</v>
      </c>
      <c r="I35" s="89">
        <f t="shared" si="14"/>
        <v>90</v>
      </c>
      <c r="J35" s="89">
        <f t="shared" si="14"/>
        <v>90</v>
      </c>
      <c r="K35" s="89">
        <f t="shared" si="14"/>
        <v>90</v>
      </c>
      <c r="L35" s="89">
        <f t="shared" si="14"/>
        <v>90</v>
      </c>
      <c r="M35" s="89">
        <f t="shared" si="14"/>
        <v>0</v>
      </c>
      <c r="N35" s="89">
        <f t="shared" si="14"/>
        <v>0</v>
      </c>
      <c r="O35" s="89">
        <f t="shared" si="14"/>
        <v>0</v>
      </c>
      <c r="P35" s="89">
        <f t="shared" si="14"/>
        <v>0</v>
      </c>
      <c r="Q35" s="89">
        <f t="shared" si="14"/>
        <v>0</v>
      </c>
      <c r="R35" s="89">
        <f t="shared" si="14"/>
        <v>0</v>
      </c>
      <c r="S35" s="89">
        <f t="shared" si="14"/>
        <v>0</v>
      </c>
      <c r="T35" s="89">
        <f t="shared" si="14"/>
        <v>0</v>
      </c>
      <c r="U35" s="89">
        <f t="shared" si="14"/>
        <v>0</v>
      </c>
      <c r="V35" s="89">
        <f t="shared" si="14"/>
        <v>0</v>
      </c>
      <c r="W35" s="89">
        <f t="shared" si="14"/>
        <v>0</v>
      </c>
      <c r="X35" s="89">
        <f t="shared" si="14"/>
        <v>0</v>
      </c>
      <c r="Y35" s="89">
        <f t="shared" si="14"/>
        <v>0</v>
      </c>
      <c r="Z35" s="89">
        <f t="shared" si="14"/>
        <v>0</v>
      </c>
      <c r="AA35" s="89">
        <f t="shared" si="14"/>
        <v>0</v>
      </c>
      <c r="AB35" s="89">
        <f t="shared" si="14"/>
        <v>0</v>
      </c>
      <c r="AC35" s="89">
        <f t="shared" si="14"/>
        <v>0</v>
      </c>
      <c r="AD35" s="89">
        <f t="shared" si="14"/>
        <v>0</v>
      </c>
      <c r="AE35" s="89">
        <f t="shared" si="14"/>
        <v>0</v>
      </c>
      <c r="AF35" s="89">
        <f t="shared" si="14"/>
        <v>0</v>
      </c>
    </row>
    <row r="36" spans="1:32">
      <c r="A36" s="3" t="s">
        <v>177</v>
      </c>
      <c r="B36" s="19">
        <v>1.5</v>
      </c>
      <c r="C36" s="89">
        <f>$B$36*C22</f>
        <v>4.5</v>
      </c>
      <c r="D36" s="89">
        <f t="shared" ref="D36:AF36" si="15">$B$36*D22</f>
        <v>9</v>
      </c>
      <c r="E36" s="89">
        <f t="shared" si="15"/>
        <v>13.5</v>
      </c>
      <c r="F36" s="89">
        <f t="shared" si="15"/>
        <v>18</v>
      </c>
      <c r="G36" s="89">
        <f t="shared" si="15"/>
        <v>22.5</v>
      </c>
      <c r="H36" s="89">
        <f t="shared" si="15"/>
        <v>27</v>
      </c>
      <c r="I36" s="89">
        <f t="shared" si="15"/>
        <v>31.5</v>
      </c>
      <c r="J36" s="89">
        <f t="shared" si="15"/>
        <v>36</v>
      </c>
      <c r="K36" s="89">
        <f t="shared" si="15"/>
        <v>40.5</v>
      </c>
      <c r="L36" s="89">
        <f t="shared" si="15"/>
        <v>45</v>
      </c>
      <c r="M36" s="89">
        <f t="shared" si="15"/>
        <v>45</v>
      </c>
      <c r="N36" s="89">
        <f t="shared" si="15"/>
        <v>45</v>
      </c>
      <c r="O36" s="89">
        <f t="shared" si="15"/>
        <v>45</v>
      </c>
      <c r="P36" s="89">
        <f t="shared" si="15"/>
        <v>45</v>
      </c>
      <c r="Q36" s="89">
        <f t="shared" si="15"/>
        <v>45</v>
      </c>
      <c r="R36" s="89">
        <f t="shared" si="15"/>
        <v>45</v>
      </c>
      <c r="S36" s="89">
        <f t="shared" si="15"/>
        <v>45</v>
      </c>
      <c r="T36" s="89">
        <f t="shared" si="15"/>
        <v>45</v>
      </c>
      <c r="U36" s="89">
        <f t="shared" si="15"/>
        <v>45</v>
      </c>
      <c r="V36" s="89">
        <f t="shared" si="15"/>
        <v>45</v>
      </c>
      <c r="W36" s="89">
        <f t="shared" si="15"/>
        <v>40.5</v>
      </c>
      <c r="X36" s="89">
        <f t="shared" si="15"/>
        <v>36</v>
      </c>
      <c r="Y36" s="89">
        <f t="shared" si="15"/>
        <v>31.5</v>
      </c>
      <c r="Z36" s="89">
        <f t="shared" si="15"/>
        <v>27</v>
      </c>
      <c r="AA36" s="89">
        <f t="shared" si="15"/>
        <v>22.5</v>
      </c>
      <c r="AB36" s="89">
        <f t="shared" si="15"/>
        <v>18</v>
      </c>
      <c r="AC36" s="89">
        <f t="shared" si="15"/>
        <v>13.5</v>
      </c>
      <c r="AD36" s="89">
        <f t="shared" si="15"/>
        <v>9</v>
      </c>
      <c r="AE36" s="89">
        <f t="shared" si="15"/>
        <v>4.5</v>
      </c>
      <c r="AF36" s="89">
        <f t="shared" si="15"/>
        <v>0</v>
      </c>
    </row>
    <row r="37" spans="1:32">
      <c r="C37" s="50"/>
    </row>
    <row r="38" spans="1:32">
      <c r="A38" s="3" t="s">
        <v>178</v>
      </c>
      <c r="B38" s="46">
        <f>-B11*C30/C21</f>
        <v>-7250</v>
      </c>
      <c r="C38" s="118">
        <f>B13</f>
        <v>725.00000000000011</v>
      </c>
      <c r="D38" s="118">
        <f>C38</f>
        <v>725.00000000000011</v>
      </c>
      <c r="E38" s="118">
        <f t="shared" ref="E38:U38" si="16">D38</f>
        <v>725.00000000000011</v>
      </c>
      <c r="F38" s="118">
        <f t="shared" si="16"/>
        <v>725.00000000000011</v>
      </c>
      <c r="G38" s="118">
        <f t="shared" si="16"/>
        <v>725.00000000000011</v>
      </c>
      <c r="H38" s="118">
        <f t="shared" si="16"/>
        <v>725.00000000000011</v>
      </c>
      <c r="I38" s="118">
        <f t="shared" si="16"/>
        <v>725.00000000000011</v>
      </c>
      <c r="J38" s="118">
        <f t="shared" si="16"/>
        <v>725.00000000000011</v>
      </c>
      <c r="K38" s="118">
        <f t="shared" si="16"/>
        <v>725.00000000000011</v>
      </c>
      <c r="L38" s="118">
        <f t="shared" si="16"/>
        <v>725.00000000000011</v>
      </c>
      <c r="M38" s="118">
        <f t="shared" si="16"/>
        <v>725.00000000000011</v>
      </c>
      <c r="N38" s="118">
        <f t="shared" si="16"/>
        <v>725.00000000000011</v>
      </c>
      <c r="O38" s="118">
        <f t="shared" si="16"/>
        <v>725.00000000000011</v>
      </c>
      <c r="P38" s="118">
        <f t="shared" si="16"/>
        <v>725.00000000000011</v>
      </c>
      <c r="Q38" s="118">
        <f t="shared" si="16"/>
        <v>725.00000000000011</v>
      </c>
      <c r="R38" s="118">
        <f t="shared" si="16"/>
        <v>725.00000000000011</v>
      </c>
      <c r="S38" s="118">
        <f t="shared" si="16"/>
        <v>725.00000000000011</v>
      </c>
      <c r="T38" s="118">
        <f t="shared" si="16"/>
        <v>725.00000000000011</v>
      </c>
      <c r="U38" s="118">
        <f t="shared" si="16"/>
        <v>725.00000000000011</v>
      </c>
      <c r="V38" s="118">
        <f>U38-B38</f>
        <v>7975</v>
      </c>
    </row>
    <row r="39" spans="1:32">
      <c r="B39" s="119">
        <f>IRR(B38:V38)</f>
        <v>0.10000000000000009</v>
      </c>
      <c r="C39" s="50">
        <f>NPV(0.04,B38:V38)</f>
        <v>5684.4153462124423</v>
      </c>
    </row>
    <row r="40" spans="1:32">
      <c r="C40" s="50"/>
    </row>
    <row r="41" spans="1:32">
      <c r="A41" s="3" t="s">
        <v>167</v>
      </c>
      <c r="B41" s="46">
        <f>-B14*C30/C21</f>
        <v>-14500.000000000002</v>
      </c>
      <c r="C41" s="44">
        <f>8800-200-$B$60-500-$C$38/$C$21-700+$B$114/10+$B$147/10</f>
        <v>2832.7611471165987</v>
      </c>
      <c r="D41" s="44">
        <f t="shared" ref="D41:V41" si="17">8800-200-$B$60-500-$C$38/$C$21-700+$B$114/10+$B$147/10</f>
        <v>2832.7611471165987</v>
      </c>
      <c r="E41" s="44">
        <f t="shared" si="17"/>
        <v>2832.7611471165987</v>
      </c>
      <c r="F41" s="44">
        <f t="shared" si="17"/>
        <v>2832.7611471165987</v>
      </c>
      <c r="G41" s="44">
        <f t="shared" si="17"/>
        <v>2832.7611471165987</v>
      </c>
      <c r="H41" s="44">
        <f t="shared" si="17"/>
        <v>2832.7611471165987</v>
      </c>
      <c r="I41" s="44">
        <f t="shared" si="17"/>
        <v>2832.7611471165987</v>
      </c>
      <c r="J41" s="44">
        <f t="shared" si="17"/>
        <v>2832.7611471165987</v>
      </c>
      <c r="K41" s="44">
        <f t="shared" si="17"/>
        <v>2832.7611471165987</v>
      </c>
      <c r="L41" s="44">
        <f t="shared" si="17"/>
        <v>2832.7611471165987</v>
      </c>
      <c r="M41" s="44">
        <f t="shared" si="17"/>
        <v>2832.7611471165987</v>
      </c>
      <c r="N41" s="44">
        <f t="shared" si="17"/>
        <v>2832.7611471165987</v>
      </c>
      <c r="O41" s="44">
        <f t="shared" si="17"/>
        <v>2832.7611471165987</v>
      </c>
      <c r="P41" s="44">
        <f t="shared" si="17"/>
        <v>2832.7611471165987</v>
      </c>
      <c r="Q41" s="44">
        <f t="shared" si="17"/>
        <v>2832.7611471165987</v>
      </c>
      <c r="R41" s="44">
        <f t="shared" si="17"/>
        <v>2832.7611471165987</v>
      </c>
      <c r="S41" s="44">
        <f t="shared" si="17"/>
        <v>2832.7611471165987</v>
      </c>
      <c r="T41" s="44">
        <f t="shared" si="17"/>
        <v>2832.7611471165987</v>
      </c>
      <c r="U41" s="44">
        <f t="shared" si="17"/>
        <v>2832.7611471165987</v>
      </c>
      <c r="V41" s="44">
        <f t="shared" si="17"/>
        <v>2832.7611471165987</v>
      </c>
    </row>
    <row r="42" spans="1:32">
      <c r="B42" s="119">
        <f>IRR(B41:V41)</f>
        <v>0.1892635395556026</v>
      </c>
      <c r="C42" s="50">
        <f>NPV(0.04,B41:V41)</f>
        <v>23075.142737172675</v>
      </c>
    </row>
    <row r="43" spans="1:32">
      <c r="B43" s="3">
        <v>0</v>
      </c>
      <c r="C43" s="3">
        <v>1</v>
      </c>
      <c r="D43" s="3">
        <v>2</v>
      </c>
      <c r="E43" s="3">
        <v>3</v>
      </c>
      <c r="F43" s="3">
        <v>4</v>
      </c>
      <c r="G43" s="3">
        <v>5</v>
      </c>
      <c r="H43" s="3">
        <v>6</v>
      </c>
      <c r="I43" s="3">
        <v>7</v>
      </c>
      <c r="J43" s="3">
        <v>8</v>
      </c>
      <c r="K43" s="3">
        <v>9</v>
      </c>
      <c r="L43" s="3">
        <v>10</v>
      </c>
      <c r="M43" s="3">
        <v>11</v>
      </c>
      <c r="N43" s="3">
        <v>12</v>
      </c>
      <c r="O43" s="3">
        <v>13</v>
      </c>
      <c r="P43" s="3">
        <v>14</v>
      </c>
      <c r="Q43" s="3">
        <v>15</v>
      </c>
      <c r="R43" s="3">
        <v>16</v>
      </c>
      <c r="S43" s="3">
        <v>17</v>
      </c>
      <c r="T43" s="3">
        <v>18</v>
      </c>
      <c r="U43" s="3">
        <v>19</v>
      </c>
      <c r="V43" s="3">
        <v>20</v>
      </c>
      <c r="W43" s="3">
        <v>21</v>
      </c>
      <c r="X43" s="3">
        <v>22</v>
      </c>
      <c r="Y43" s="3">
        <v>23</v>
      </c>
      <c r="Z43" s="3">
        <v>24</v>
      </c>
      <c r="AA43" s="3">
        <v>25</v>
      </c>
      <c r="AB43" s="3">
        <v>26</v>
      </c>
      <c r="AC43" s="3">
        <v>27</v>
      </c>
      <c r="AD43" s="3">
        <v>28</v>
      </c>
      <c r="AE43" s="3">
        <v>29</v>
      </c>
      <c r="AF43" s="3">
        <v>30</v>
      </c>
    </row>
    <row r="44" spans="1:32" s="30" customFormat="1" ht="23.5" customHeight="1">
      <c r="A44" s="31"/>
      <c r="B44" s="30">
        <v>2026</v>
      </c>
      <c r="C44" s="30">
        <f>$B$44+C43</f>
        <v>2027</v>
      </c>
      <c r="D44" s="30">
        <f t="shared" ref="D44:AF44" si="18">$B$44+D43</f>
        <v>2028</v>
      </c>
      <c r="E44" s="30">
        <f t="shared" si="18"/>
        <v>2029</v>
      </c>
      <c r="F44" s="30">
        <f t="shared" si="18"/>
        <v>2030</v>
      </c>
      <c r="G44" s="30">
        <f t="shared" si="18"/>
        <v>2031</v>
      </c>
      <c r="H44" s="30">
        <f t="shared" si="18"/>
        <v>2032</v>
      </c>
      <c r="I44" s="30">
        <f t="shared" si="18"/>
        <v>2033</v>
      </c>
      <c r="J44" s="30">
        <f t="shared" si="18"/>
        <v>2034</v>
      </c>
      <c r="K44" s="30">
        <f t="shared" si="18"/>
        <v>2035</v>
      </c>
      <c r="L44" s="30">
        <f t="shared" si="18"/>
        <v>2036</v>
      </c>
      <c r="M44" s="30">
        <f t="shared" si="18"/>
        <v>2037</v>
      </c>
      <c r="N44" s="30">
        <f t="shared" si="18"/>
        <v>2038</v>
      </c>
      <c r="O44" s="30">
        <f t="shared" si="18"/>
        <v>2039</v>
      </c>
      <c r="P44" s="30">
        <f t="shared" si="18"/>
        <v>2040</v>
      </c>
      <c r="Q44" s="30">
        <f t="shared" si="18"/>
        <v>2041</v>
      </c>
      <c r="R44" s="30">
        <f t="shared" si="18"/>
        <v>2042</v>
      </c>
      <c r="S44" s="30">
        <f t="shared" si="18"/>
        <v>2043</v>
      </c>
      <c r="T44" s="30">
        <f t="shared" si="18"/>
        <v>2044</v>
      </c>
      <c r="U44" s="30">
        <f t="shared" si="18"/>
        <v>2045</v>
      </c>
      <c r="V44" s="30">
        <f t="shared" si="18"/>
        <v>2046</v>
      </c>
      <c r="W44" s="30">
        <f t="shared" si="18"/>
        <v>2047</v>
      </c>
      <c r="X44" s="30">
        <f t="shared" si="18"/>
        <v>2048</v>
      </c>
      <c r="Y44" s="30">
        <f t="shared" si="18"/>
        <v>2049</v>
      </c>
      <c r="Z44" s="30">
        <f t="shared" si="18"/>
        <v>2050</v>
      </c>
      <c r="AA44" s="30">
        <f t="shared" si="18"/>
        <v>2051</v>
      </c>
      <c r="AB44" s="30">
        <f t="shared" si="18"/>
        <v>2052</v>
      </c>
      <c r="AC44" s="30">
        <f t="shared" si="18"/>
        <v>2053</v>
      </c>
      <c r="AD44" s="30">
        <f t="shared" si="18"/>
        <v>2054</v>
      </c>
      <c r="AE44" s="30">
        <f t="shared" si="18"/>
        <v>2055</v>
      </c>
      <c r="AF44" s="30">
        <f t="shared" si="18"/>
        <v>2056</v>
      </c>
    </row>
    <row r="45" spans="1:32" s="4" customFormat="1">
      <c r="A45" s="3"/>
    </row>
    <row r="46" spans="1:32" s="4" customFormat="1" ht="16">
      <c r="A46" s="32" t="s">
        <v>4</v>
      </c>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row>
    <row r="47" spans="1:32" s="4" customFormat="1">
      <c r="A47" s="3"/>
    </row>
    <row r="48" spans="1:32">
      <c r="A48" s="4" t="s">
        <v>5</v>
      </c>
      <c r="B48" s="4"/>
    </row>
    <row r="49" spans="1:42" s="6" customFormat="1">
      <c r="B49" s="21"/>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H49" s="3"/>
      <c r="AI49" s="4"/>
      <c r="AJ49" s="4"/>
      <c r="AK49" s="3"/>
      <c r="AL49" s="3"/>
      <c r="AM49" s="3"/>
      <c r="AN49" s="3"/>
      <c r="AO49" s="3"/>
      <c r="AP49" s="3"/>
    </row>
    <row r="50" spans="1:42" s="6" customFormat="1">
      <c r="A50" s="6" t="s">
        <v>111</v>
      </c>
      <c r="B50" s="21"/>
      <c r="C50" s="49">
        <f>C28</f>
        <v>52800</v>
      </c>
      <c r="D50" s="49">
        <f t="shared" ref="D50:AF50" si="19">D28</f>
        <v>105600</v>
      </c>
      <c r="E50" s="49">
        <f t="shared" si="19"/>
        <v>158400</v>
      </c>
      <c r="F50" s="49">
        <f t="shared" si="19"/>
        <v>211200</v>
      </c>
      <c r="G50" s="49">
        <f t="shared" si="19"/>
        <v>264000</v>
      </c>
      <c r="H50" s="49">
        <f t="shared" si="19"/>
        <v>316800</v>
      </c>
      <c r="I50" s="49">
        <f t="shared" si="19"/>
        <v>369600</v>
      </c>
      <c r="J50" s="49">
        <f t="shared" si="19"/>
        <v>422400</v>
      </c>
      <c r="K50" s="49">
        <f t="shared" si="19"/>
        <v>475200</v>
      </c>
      <c r="L50" s="49">
        <f t="shared" si="19"/>
        <v>528000</v>
      </c>
      <c r="M50" s="49">
        <f>M28</f>
        <v>528000</v>
      </c>
      <c r="N50" s="49">
        <f t="shared" si="19"/>
        <v>528000</v>
      </c>
      <c r="O50" s="49">
        <f t="shared" si="19"/>
        <v>528000</v>
      </c>
      <c r="P50" s="49">
        <f t="shared" si="19"/>
        <v>528000</v>
      </c>
      <c r="Q50" s="49">
        <f t="shared" si="19"/>
        <v>528000</v>
      </c>
      <c r="R50" s="49">
        <f t="shared" si="19"/>
        <v>528000</v>
      </c>
      <c r="S50" s="49">
        <f t="shared" si="19"/>
        <v>528000</v>
      </c>
      <c r="T50" s="49">
        <f t="shared" si="19"/>
        <v>528000</v>
      </c>
      <c r="U50" s="49">
        <f t="shared" si="19"/>
        <v>528000</v>
      </c>
      <c r="V50" s="49">
        <f t="shared" si="19"/>
        <v>528000</v>
      </c>
      <c r="W50" s="49">
        <f t="shared" si="19"/>
        <v>475200</v>
      </c>
      <c r="X50" s="49">
        <f t="shared" si="19"/>
        <v>422400</v>
      </c>
      <c r="Y50" s="49">
        <f t="shared" si="19"/>
        <v>369600</v>
      </c>
      <c r="Z50" s="49">
        <f t="shared" si="19"/>
        <v>316800</v>
      </c>
      <c r="AA50" s="49">
        <f t="shared" si="19"/>
        <v>264000</v>
      </c>
      <c r="AB50" s="49">
        <f t="shared" si="19"/>
        <v>211200</v>
      </c>
      <c r="AC50" s="49">
        <f t="shared" si="19"/>
        <v>158400</v>
      </c>
      <c r="AD50" s="49">
        <f t="shared" si="19"/>
        <v>105600</v>
      </c>
      <c r="AE50" s="49">
        <f t="shared" si="19"/>
        <v>52800</v>
      </c>
      <c r="AF50" s="49">
        <f t="shared" si="19"/>
        <v>0</v>
      </c>
      <c r="AH50" s="3"/>
      <c r="AI50" s="4"/>
      <c r="AJ50" s="4"/>
      <c r="AK50" s="3"/>
      <c r="AL50" s="3"/>
      <c r="AM50" s="3"/>
      <c r="AN50" s="3"/>
      <c r="AO50" s="3"/>
      <c r="AP50" s="3"/>
    </row>
    <row r="51" spans="1:42" s="6" customFormat="1">
      <c r="A51" s="6" t="s">
        <v>135</v>
      </c>
      <c r="B51" s="21"/>
      <c r="C51" s="49">
        <f t="shared" ref="C51:AF51" si="20">$E$7*C30*$E$12</f>
        <v>34800</v>
      </c>
      <c r="D51" s="49">
        <f t="shared" si="20"/>
        <v>34800</v>
      </c>
      <c r="E51" s="49">
        <f t="shared" si="20"/>
        <v>34800</v>
      </c>
      <c r="F51" s="49">
        <f t="shared" si="20"/>
        <v>34800</v>
      </c>
      <c r="G51" s="49">
        <f t="shared" si="20"/>
        <v>34800</v>
      </c>
      <c r="H51" s="49">
        <f t="shared" si="20"/>
        <v>34800</v>
      </c>
      <c r="I51" s="49">
        <f t="shared" si="20"/>
        <v>34800</v>
      </c>
      <c r="J51" s="49">
        <f t="shared" si="20"/>
        <v>34800</v>
      </c>
      <c r="K51" s="49">
        <f t="shared" si="20"/>
        <v>34800</v>
      </c>
      <c r="L51" s="49">
        <f t="shared" si="20"/>
        <v>34800</v>
      </c>
      <c r="M51" s="49">
        <f t="shared" si="20"/>
        <v>0</v>
      </c>
      <c r="N51" s="49">
        <f t="shared" si="20"/>
        <v>0</v>
      </c>
      <c r="O51" s="49">
        <f t="shared" si="20"/>
        <v>0</v>
      </c>
      <c r="P51" s="49">
        <f t="shared" si="20"/>
        <v>0</v>
      </c>
      <c r="Q51" s="49">
        <f t="shared" si="20"/>
        <v>0</v>
      </c>
      <c r="R51" s="49">
        <f t="shared" si="20"/>
        <v>0</v>
      </c>
      <c r="S51" s="49">
        <f t="shared" si="20"/>
        <v>0</v>
      </c>
      <c r="T51" s="49">
        <f t="shared" si="20"/>
        <v>0</v>
      </c>
      <c r="U51" s="49">
        <f t="shared" si="20"/>
        <v>0</v>
      </c>
      <c r="V51" s="49">
        <f t="shared" si="20"/>
        <v>0</v>
      </c>
      <c r="W51" s="49">
        <f t="shared" si="20"/>
        <v>0</v>
      </c>
      <c r="X51" s="49">
        <f t="shared" si="20"/>
        <v>0</v>
      </c>
      <c r="Y51" s="49">
        <f t="shared" si="20"/>
        <v>0</v>
      </c>
      <c r="Z51" s="49">
        <f t="shared" si="20"/>
        <v>0</v>
      </c>
      <c r="AA51" s="49">
        <f t="shared" si="20"/>
        <v>0</v>
      </c>
      <c r="AB51" s="49">
        <f t="shared" si="20"/>
        <v>0</v>
      </c>
      <c r="AC51" s="49">
        <f t="shared" si="20"/>
        <v>0</v>
      </c>
      <c r="AD51" s="49">
        <f t="shared" si="20"/>
        <v>0</v>
      </c>
      <c r="AE51" s="49">
        <f t="shared" si="20"/>
        <v>0</v>
      </c>
      <c r="AF51" s="49">
        <f t="shared" si="20"/>
        <v>0</v>
      </c>
      <c r="AH51" s="3"/>
      <c r="AI51" s="4"/>
      <c r="AJ51" s="4"/>
      <c r="AK51" s="3"/>
      <c r="AL51" s="3"/>
      <c r="AM51" s="3"/>
      <c r="AN51" s="3"/>
      <c r="AO51" s="3"/>
      <c r="AP51" s="3"/>
    </row>
    <row r="52" spans="1:42" s="6" customFormat="1" ht="12">
      <c r="A52" s="21" t="s">
        <v>6</v>
      </c>
      <c r="B52" s="90" t="s">
        <v>129</v>
      </c>
      <c r="C52" s="28">
        <f t="shared" ref="C52:AF52" si="21">SUM(C49:C51)</f>
        <v>87600</v>
      </c>
      <c r="D52" s="28">
        <f t="shared" si="21"/>
        <v>140400</v>
      </c>
      <c r="E52" s="28">
        <f t="shared" si="21"/>
        <v>193200</v>
      </c>
      <c r="F52" s="28">
        <f t="shared" si="21"/>
        <v>246000</v>
      </c>
      <c r="G52" s="28">
        <f t="shared" si="21"/>
        <v>298800</v>
      </c>
      <c r="H52" s="28">
        <f t="shared" si="21"/>
        <v>351600</v>
      </c>
      <c r="I52" s="28">
        <f t="shared" si="21"/>
        <v>404400</v>
      </c>
      <c r="J52" s="28">
        <f t="shared" si="21"/>
        <v>457200</v>
      </c>
      <c r="K52" s="28">
        <f t="shared" si="21"/>
        <v>510000</v>
      </c>
      <c r="L52" s="28">
        <f t="shared" si="21"/>
        <v>562800</v>
      </c>
      <c r="M52" s="28">
        <f t="shared" si="21"/>
        <v>528000</v>
      </c>
      <c r="N52" s="28">
        <f t="shared" si="21"/>
        <v>528000</v>
      </c>
      <c r="O52" s="28">
        <f t="shared" si="21"/>
        <v>528000</v>
      </c>
      <c r="P52" s="28">
        <f t="shared" si="21"/>
        <v>528000</v>
      </c>
      <c r="Q52" s="28">
        <f t="shared" si="21"/>
        <v>528000</v>
      </c>
      <c r="R52" s="28">
        <f t="shared" si="21"/>
        <v>528000</v>
      </c>
      <c r="S52" s="28">
        <f t="shared" si="21"/>
        <v>528000</v>
      </c>
      <c r="T52" s="28">
        <f t="shared" si="21"/>
        <v>528000</v>
      </c>
      <c r="U52" s="28">
        <f t="shared" si="21"/>
        <v>528000</v>
      </c>
      <c r="V52" s="28">
        <f t="shared" si="21"/>
        <v>528000</v>
      </c>
      <c r="W52" s="28">
        <f t="shared" si="21"/>
        <v>475200</v>
      </c>
      <c r="X52" s="28">
        <f t="shared" si="21"/>
        <v>422400</v>
      </c>
      <c r="Y52" s="28">
        <f t="shared" si="21"/>
        <v>369600</v>
      </c>
      <c r="Z52" s="28">
        <f t="shared" si="21"/>
        <v>316800</v>
      </c>
      <c r="AA52" s="28">
        <f t="shared" si="21"/>
        <v>264000</v>
      </c>
      <c r="AB52" s="28">
        <f t="shared" si="21"/>
        <v>211200</v>
      </c>
      <c r="AC52" s="28">
        <f t="shared" si="21"/>
        <v>158400</v>
      </c>
      <c r="AD52" s="28">
        <f t="shared" si="21"/>
        <v>105600</v>
      </c>
      <c r="AE52" s="28">
        <f t="shared" si="21"/>
        <v>52800</v>
      </c>
      <c r="AF52" s="28">
        <f t="shared" si="21"/>
        <v>0</v>
      </c>
      <c r="AG52" s="20"/>
      <c r="AK52" s="29"/>
    </row>
    <row r="53" spans="1:42">
      <c r="B53" s="78"/>
      <c r="C53" s="1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10"/>
      <c r="AD53" s="10"/>
      <c r="AE53" s="10"/>
      <c r="AF53" s="10"/>
      <c r="AK53" s="9"/>
    </row>
    <row r="54" spans="1:42">
      <c r="B54" s="78"/>
    </row>
    <row r="55" spans="1:42">
      <c r="A55" s="4" t="s">
        <v>7</v>
      </c>
      <c r="B55" s="92"/>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row>
    <row r="56" spans="1:42" s="6" customFormat="1" ht="12">
      <c r="A56" s="21"/>
      <c r="B56" s="90"/>
    </row>
    <row r="57" spans="1:42" s="21" customFormat="1" ht="12">
      <c r="A57" s="21" t="s">
        <v>125</v>
      </c>
      <c r="B57" s="90" t="s">
        <v>3</v>
      </c>
      <c r="C57" s="65">
        <f>SUM(C58:C64)</f>
        <v>72762.5</v>
      </c>
      <c r="D57" s="65">
        <f t="shared" ref="D57:AF57" si="22">SUM(D58:D64)</f>
        <v>79025</v>
      </c>
      <c r="E57" s="65">
        <f t="shared" si="22"/>
        <v>85287.5</v>
      </c>
      <c r="F57" s="65">
        <f t="shared" si="22"/>
        <v>91550</v>
      </c>
      <c r="G57" s="65">
        <f t="shared" si="22"/>
        <v>97812.5</v>
      </c>
      <c r="H57" s="65">
        <f t="shared" si="22"/>
        <v>104075</v>
      </c>
      <c r="I57" s="65">
        <f t="shared" si="22"/>
        <v>110337.5</v>
      </c>
      <c r="J57" s="65">
        <f t="shared" si="22"/>
        <v>116600</v>
      </c>
      <c r="K57" s="65">
        <f t="shared" si="22"/>
        <v>122862.5</v>
      </c>
      <c r="L57" s="65">
        <f t="shared" si="22"/>
        <v>129125</v>
      </c>
      <c r="M57" s="65">
        <f t="shared" si="22"/>
        <v>129125</v>
      </c>
      <c r="N57" s="65">
        <f t="shared" si="22"/>
        <v>129125</v>
      </c>
      <c r="O57" s="65">
        <f t="shared" si="22"/>
        <v>129125</v>
      </c>
      <c r="P57" s="65">
        <f t="shared" si="22"/>
        <v>129125</v>
      </c>
      <c r="Q57" s="65">
        <f t="shared" si="22"/>
        <v>129125</v>
      </c>
      <c r="R57" s="65">
        <f t="shared" si="22"/>
        <v>129125</v>
      </c>
      <c r="S57" s="65">
        <f t="shared" si="22"/>
        <v>129125</v>
      </c>
      <c r="T57" s="65">
        <f t="shared" si="22"/>
        <v>129125</v>
      </c>
      <c r="U57" s="65">
        <f t="shared" si="22"/>
        <v>129125</v>
      </c>
      <c r="V57" s="65">
        <f t="shared" si="22"/>
        <v>129125</v>
      </c>
      <c r="W57" s="65">
        <f t="shared" si="22"/>
        <v>122862.5</v>
      </c>
      <c r="X57" s="65">
        <f t="shared" si="22"/>
        <v>116600</v>
      </c>
      <c r="Y57" s="65">
        <f t="shared" si="22"/>
        <v>110337.5</v>
      </c>
      <c r="Z57" s="65">
        <f t="shared" si="22"/>
        <v>104075</v>
      </c>
      <c r="AA57" s="65">
        <f t="shared" si="22"/>
        <v>97812.5</v>
      </c>
      <c r="AB57" s="65">
        <f t="shared" si="22"/>
        <v>91550</v>
      </c>
      <c r="AC57" s="65">
        <f t="shared" si="22"/>
        <v>85287.5</v>
      </c>
      <c r="AD57" s="65">
        <f t="shared" si="22"/>
        <v>79025</v>
      </c>
      <c r="AE57" s="65">
        <f t="shared" si="22"/>
        <v>72762.5</v>
      </c>
      <c r="AF57" s="65">
        <f t="shared" si="22"/>
        <v>66500</v>
      </c>
    </row>
    <row r="58" spans="1:42" s="6" customFormat="1">
      <c r="A58" s="6" t="s">
        <v>78</v>
      </c>
      <c r="B58" s="58">
        <v>1500</v>
      </c>
      <c r="C58" s="49">
        <f>$B$58</f>
        <v>1500</v>
      </c>
      <c r="D58" s="49">
        <f>$B$58</f>
        <v>1500</v>
      </c>
      <c r="E58" s="49">
        <f t="shared" ref="E58:AF58" si="23">$B$58</f>
        <v>1500</v>
      </c>
      <c r="F58" s="49">
        <f t="shared" si="23"/>
        <v>1500</v>
      </c>
      <c r="G58" s="49">
        <f t="shared" si="23"/>
        <v>1500</v>
      </c>
      <c r="H58" s="49">
        <f t="shared" si="23"/>
        <v>1500</v>
      </c>
      <c r="I58" s="49">
        <f t="shared" si="23"/>
        <v>1500</v>
      </c>
      <c r="J58" s="49">
        <f t="shared" si="23"/>
        <v>1500</v>
      </c>
      <c r="K58" s="49">
        <f t="shared" si="23"/>
        <v>1500</v>
      </c>
      <c r="L58" s="49">
        <f t="shared" si="23"/>
        <v>1500</v>
      </c>
      <c r="M58" s="49">
        <f t="shared" si="23"/>
        <v>1500</v>
      </c>
      <c r="N58" s="49">
        <f t="shared" si="23"/>
        <v>1500</v>
      </c>
      <c r="O58" s="49">
        <f t="shared" si="23"/>
        <v>1500</v>
      </c>
      <c r="P58" s="49">
        <f t="shared" si="23"/>
        <v>1500</v>
      </c>
      <c r="Q58" s="49">
        <f t="shared" si="23"/>
        <v>1500</v>
      </c>
      <c r="R58" s="49">
        <f t="shared" si="23"/>
        <v>1500</v>
      </c>
      <c r="S58" s="49">
        <f t="shared" si="23"/>
        <v>1500</v>
      </c>
      <c r="T58" s="49">
        <f t="shared" si="23"/>
        <v>1500</v>
      </c>
      <c r="U58" s="49">
        <f t="shared" si="23"/>
        <v>1500</v>
      </c>
      <c r="V58" s="49">
        <f t="shared" si="23"/>
        <v>1500</v>
      </c>
      <c r="W58" s="49">
        <f t="shared" si="23"/>
        <v>1500</v>
      </c>
      <c r="X58" s="49">
        <f t="shared" si="23"/>
        <v>1500</v>
      </c>
      <c r="Y58" s="49">
        <f t="shared" si="23"/>
        <v>1500</v>
      </c>
      <c r="Z58" s="49">
        <f t="shared" si="23"/>
        <v>1500</v>
      </c>
      <c r="AA58" s="49">
        <f t="shared" si="23"/>
        <v>1500</v>
      </c>
      <c r="AB58" s="49">
        <f t="shared" si="23"/>
        <v>1500</v>
      </c>
      <c r="AC58" s="49">
        <f t="shared" si="23"/>
        <v>1500</v>
      </c>
      <c r="AD58" s="49">
        <f t="shared" si="23"/>
        <v>1500</v>
      </c>
      <c r="AE58" s="49">
        <f t="shared" si="23"/>
        <v>1500</v>
      </c>
      <c r="AF58" s="49">
        <f t="shared" si="23"/>
        <v>1500</v>
      </c>
    </row>
    <row r="59" spans="1:42" s="6" customFormat="1">
      <c r="A59" s="6" t="s">
        <v>2</v>
      </c>
      <c r="B59" s="112">
        <v>2.5000000000000001E-3</v>
      </c>
      <c r="C59" s="49">
        <f>$B$59*C30</f>
        <v>1087.5</v>
      </c>
      <c r="D59" s="49">
        <f>$B$59*D30+C59</f>
        <v>2175</v>
      </c>
      <c r="E59" s="49">
        <f t="shared" ref="E59:V59" si="24">$B$59*E30+D59</f>
        <v>3262.5</v>
      </c>
      <c r="F59" s="49">
        <f t="shared" si="24"/>
        <v>4350</v>
      </c>
      <c r="G59" s="49">
        <f t="shared" si="24"/>
        <v>5437.5</v>
      </c>
      <c r="H59" s="49">
        <f t="shared" si="24"/>
        <v>6525</v>
      </c>
      <c r="I59" s="49">
        <f t="shared" si="24"/>
        <v>7612.5</v>
      </c>
      <c r="J59" s="49">
        <f t="shared" si="24"/>
        <v>8700</v>
      </c>
      <c r="K59" s="49">
        <f t="shared" si="24"/>
        <v>9787.5</v>
      </c>
      <c r="L59" s="49">
        <f t="shared" si="24"/>
        <v>10875</v>
      </c>
      <c r="M59" s="49">
        <f t="shared" si="24"/>
        <v>10875</v>
      </c>
      <c r="N59" s="49">
        <f t="shared" si="24"/>
        <v>10875</v>
      </c>
      <c r="O59" s="49">
        <f t="shared" si="24"/>
        <v>10875</v>
      </c>
      <c r="P59" s="49">
        <f t="shared" si="24"/>
        <v>10875</v>
      </c>
      <c r="Q59" s="49">
        <f t="shared" si="24"/>
        <v>10875</v>
      </c>
      <c r="R59" s="49">
        <f t="shared" si="24"/>
        <v>10875</v>
      </c>
      <c r="S59" s="49">
        <f t="shared" si="24"/>
        <v>10875</v>
      </c>
      <c r="T59" s="49">
        <f t="shared" si="24"/>
        <v>10875</v>
      </c>
      <c r="U59" s="49">
        <f t="shared" si="24"/>
        <v>10875</v>
      </c>
      <c r="V59" s="49">
        <f t="shared" si="24"/>
        <v>10875</v>
      </c>
      <c r="W59" s="49">
        <f>$B$59*W30+V59-$B$59*C30</f>
        <v>9787.5</v>
      </c>
      <c r="X59" s="49">
        <f t="shared" ref="X59:AF59" si="25">$B$59*X30+W59-$B$59*D30</f>
        <v>8700</v>
      </c>
      <c r="Y59" s="49">
        <f t="shared" si="25"/>
        <v>7612.5</v>
      </c>
      <c r="Z59" s="49">
        <f t="shared" si="25"/>
        <v>6525</v>
      </c>
      <c r="AA59" s="49">
        <f t="shared" si="25"/>
        <v>5437.5</v>
      </c>
      <c r="AB59" s="49">
        <f t="shared" si="25"/>
        <v>4350</v>
      </c>
      <c r="AC59" s="49">
        <f t="shared" si="25"/>
        <v>3262.5</v>
      </c>
      <c r="AD59" s="49">
        <f t="shared" si="25"/>
        <v>2175</v>
      </c>
      <c r="AE59" s="49">
        <f t="shared" si="25"/>
        <v>1087.5</v>
      </c>
      <c r="AF59" s="49">
        <f t="shared" si="25"/>
        <v>0</v>
      </c>
    </row>
    <row r="60" spans="1:42" s="6" customFormat="1">
      <c r="A60" s="6" t="s">
        <v>103</v>
      </c>
      <c r="B60" s="58">
        <v>1000</v>
      </c>
      <c r="C60" s="49">
        <f>$B$60*C22</f>
        <v>3000</v>
      </c>
      <c r="D60" s="49">
        <f>$B$60*D22</f>
        <v>6000</v>
      </c>
      <c r="E60" s="49">
        <f t="shared" ref="E60:AF60" si="26">$B$60*E22</f>
        <v>9000</v>
      </c>
      <c r="F60" s="49">
        <f t="shared" si="26"/>
        <v>12000</v>
      </c>
      <c r="G60" s="49">
        <f t="shared" si="26"/>
        <v>15000</v>
      </c>
      <c r="H60" s="49">
        <f t="shared" si="26"/>
        <v>18000</v>
      </c>
      <c r="I60" s="49">
        <f t="shared" si="26"/>
        <v>21000</v>
      </c>
      <c r="J60" s="49">
        <f t="shared" si="26"/>
        <v>24000</v>
      </c>
      <c r="K60" s="49">
        <f t="shared" si="26"/>
        <v>27000</v>
      </c>
      <c r="L60" s="49">
        <f t="shared" si="26"/>
        <v>30000</v>
      </c>
      <c r="M60" s="49">
        <f t="shared" si="26"/>
        <v>30000</v>
      </c>
      <c r="N60" s="49">
        <f t="shared" si="26"/>
        <v>30000</v>
      </c>
      <c r="O60" s="49">
        <f t="shared" si="26"/>
        <v>30000</v>
      </c>
      <c r="P60" s="49">
        <f t="shared" si="26"/>
        <v>30000</v>
      </c>
      <c r="Q60" s="49">
        <f t="shared" si="26"/>
        <v>30000</v>
      </c>
      <c r="R60" s="49">
        <f t="shared" si="26"/>
        <v>30000</v>
      </c>
      <c r="S60" s="49">
        <f t="shared" si="26"/>
        <v>30000</v>
      </c>
      <c r="T60" s="49">
        <f t="shared" si="26"/>
        <v>30000</v>
      </c>
      <c r="U60" s="49">
        <f t="shared" si="26"/>
        <v>30000</v>
      </c>
      <c r="V60" s="49">
        <f t="shared" si="26"/>
        <v>30000</v>
      </c>
      <c r="W60" s="49">
        <f t="shared" si="26"/>
        <v>27000</v>
      </c>
      <c r="X60" s="49">
        <f t="shared" si="26"/>
        <v>24000</v>
      </c>
      <c r="Y60" s="49">
        <f t="shared" si="26"/>
        <v>21000</v>
      </c>
      <c r="Z60" s="49">
        <f t="shared" si="26"/>
        <v>18000</v>
      </c>
      <c r="AA60" s="49">
        <f t="shared" si="26"/>
        <v>15000</v>
      </c>
      <c r="AB60" s="49">
        <f t="shared" si="26"/>
        <v>12000</v>
      </c>
      <c r="AC60" s="49">
        <f t="shared" si="26"/>
        <v>9000</v>
      </c>
      <c r="AD60" s="49">
        <f t="shared" si="26"/>
        <v>6000</v>
      </c>
      <c r="AE60" s="49">
        <f t="shared" si="26"/>
        <v>3000</v>
      </c>
      <c r="AF60" s="49">
        <f t="shared" si="26"/>
        <v>0</v>
      </c>
    </row>
    <row r="61" spans="1:42" s="6" customFormat="1">
      <c r="A61" s="6" t="s">
        <v>81</v>
      </c>
      <c r="B61" s="58">
        <v>55000</v>
      </c>
      <c r="C61" s="49">
        <f t="shared" ref="C61:AF61" si="27">$B$61*$E$12</f>
        <v>55000</v>
      </c>
      <c r="D61" s="49">
        <f t="shared" si="27"/>
        <v>55000</v>
      </c>
      <c r="E61" s="49">
        <f t="shared" si="27"/>
        <v>55000</v>
      </c>
      <c r="F61" s="49">
        <f t="shared" si="27"/>
        <v>55000</v>
      </c>
      <c r="G61" s="49">
        <f t="shared" si="27"/>
        <v>55000</v>
      </c>
      <c r="H61" s="49">
        <f t="shared" si="27"/>
        <v>55000</v>
      </c>
      <c r="I61" s="49">
        <f t="shared" si="27"/>
        <v>55000</v>
      </c>
      <c r="J61" s="49">
        <f t="shared" si="27"/>
        <v>55000</v>
      </c>
      <c r="K61" s="49">
        <f t="shared" si="27"/>
        <v>55000</v>
      </c>
      <c r="L61" s="49">
        <f t="shared" si="27"/>
        <v>55000</v>
      </c>
      <c r="M61" s="49">
        <f t="shared" si="27"/>
        <v>55000</v>
      </c>
      <c r="N61" s="49">
        <f t="shared" si="27"/>
        <v>55000</v>
      </c>
      <c r="O61" s="49">
        <f t="shared" si="27"/>
        <v>55000</v>
      </c>
      <c r="P61" s="49">
        <f t="shared" si="27"/>
        <v>55000</v>
      </c>
      <c r="Q61" s="49">
        <f t="shared" si="27"/>
        <v>55000</v>
      </c>
      <c r="R61" s="49">
        <f t="shared" si="27"/>
        <v>55000</v>
      </c>
      <c r="S61" s="49">
        <f t="shared" si="27"/>
        <v>55000</v>
      </c>
      <c r="T61" s="49">
        <f t="shared" si="27"/>
        <v>55000</v>
      </c>
      <c r="U61" s="49">
        <f t="shared" si="27"/>
        <v>55000</v>
      </c>
      <c r="V61" s="49">
        <f t="shared" si="27"/>
        <v>55000</v>
      </c>
      <c r="W61" s="49">
        <f t="shared" si="27"/>
        <v>55000</v>
      </c>
      <c r="X61" s="49">
        <f t="shared" si="27"/>
        <v>55000</v>
      </c>
      <c r="Y61" s="49">
        <f t="shared" si="27"/>
        <v>55000</v>
      </c>
      <c r="Z61" s="49">
        <f t="shared" si="27"/>
        <v>55000</v>
      </c>
      <c r="AA61" s="49">
        <f t="shared" si="27"/>
        <v>55000</v>
      </c>
      <c r="AB61" s="49">
        <f t="shared" si="27"/>
        <v>55000</v>
      </c>
      <c r="AC61" s="49">
        <f t="shared" si="27"/>
        <v>55000</v>
      </c>
      <c r="AD61" s="49">
        <f t="shared" si="27"/>
        <v>55000</v>
      </c>
      <c r="AE61" s="49">
        <f t="shared" si="27"/>
        <v>55000</v>
      </c>
      <c r="AF61" s="49">
        <f t="shared" si="27"/>
        <v>55000</v>
      </c>
      <c r="AH61" s="3"/>
      <c r="AI61" s="4"/>
      <c r="AJ61" s="4"/>
      <c r="AK61" s="3"/>
      <c r="AL61" s="3"/>
      <c r="AM61" s="3"/>
      <c r="AN61" s="3"/>
      <c r="AO61" s="3"/>
      <c r="AP61" s="3"/>
    </row>
    <row r="62" spans="1:42" s="6" customFormat="1">
      <c r="A62" s="6" t="s">
        <v>179</v>
      </c>
      <c r="B62" s="58">
        <v>500</v>
      </c>
      <c r="C62" s="49">
        <f t="shared" ref="C62:AF62" si="28">IF($E$12=0,1,0)*$B$62*C22</f>
        <v>0</v>
      </c>
      <c r="D62" s="49">
        <f t="shared" si="28"/>
        <v>0</v>
      </c>
      <c r="E62" s="49">
        <f t="shared" si="28"/>
        <v>0</v>
      </c>
      <c r="F62" s="49">
        <f t="shared" si="28"/>
        <v>0</v>
      </c>
      <c r="G62" s="49">
        <f t="shared" si="28"/>
        <v>0</v>
      </c>
      <c r="H62" s="49">
        <f t="shared" si="28"/>
        <v>0</v>
      </c>
      <c r="I62" s="49">
        <f t="shared" si="28"/>
        <v>0</v>
      </c>
      <c r="J62" s="49">
        <f t="shared" si="28"/>
        <v>0</v>
      </c>
      <c r="K62" s="49">
        <f t="shared" si="28"/>
        <v>0</v>
      </c>
      <c r="L62" s="49">
        <f t="shared" si="28"/>
        <v>0</v>
      </c>
      <c r="M62" s="49">
        <f t="shared" si="28"/>
        <v>0</v>
      </c>
      <c r="N62" s="49">
        <f t="shared" si="28"/>
        <v>0</v>
      </c>
      <c r="O62" s="49">
        <f t="shared" si="28"/>
        <v>0</v>
      </c>
      <c r="P62" s="49">
        <f t="shared" si="28"/>
        <v>0</v>
      </c>
      <c r="Q62" s="49">
        <f t="shared" si="28"/>
        <v>0</v>
      </c>
      <c r="R62" s="49">
        <f t="shared" si="28"/>
        <v>0</v>
      </c>
      <c r="S62" s="49">
        <f t="shared" si="28"/>
        <v>0</v>
      </c>
      <c r="T62" s="49">
        <f t="shared" si="28"/>
        <v>0</v>
      </c>
      <c r="U62" s="49">
        <f t="shared" si="28"/>
        <v>0</v>
      </c>
      <c r="V62" s="49">
        <f t="shared" si="28"/>
        <v>0</v>
      </c>
      <c r="W62" s="49">
        <f t="shared" si="28"/>
        <v>0</v>
      </c>
      <c r="X62" s="49">
        <f t="shared" si="28"/>
        <v>0</v>
      </c>
      <c r="Y62" s="49">
        <f t="shared" si="28"/>
        <v>0</v>
      </c>
      <c r="Z62" s="49">
        <f t="shared" si="28"/>
        <v>0</v>
      </c>
      <c r="AA62" s="49">
        <f t="shared" si="28"/>
        <v>0</v>
      </c>
      <c r="AB62" s="49">
        <f t="shared" si="28"/>
        <v>0</v>
      </c>
      <c r="AC62" s="49">
        <f t="shared" si="28"/>
        <v>0</v>
      </c>
      <c r="AD62" s="49">
        <f t="shared" si="28"/>
        <v>0</v>
      </c>
      <c r="AE62" s="49">
        <f t="shared" si="28"/>
        <v>0</v>
      </c>
      <c r="AF62" s="49">
        <f t="shared" si="28"/>
        <v>0</v>
      </c>
      <c r="AH62" s="3"/>
      <c r="AI62" s="4"/>
      <c r="AJ62" s="4"/>
      <c r="AK62" s="3"/>
      <c r="AL62" s="3"/>
      <c r="AM62" s="3"/>
      <c r="AN62" s="3"/>
      <c r="AO62" s="3"/>
      <c r="AP62" s="3"/>
    </row>
    <row r="63" spans="1:42" s="6" customFormat="1">
      <c r="A63" s="6" t="s">
        <v>93</v>
      </c>
      <c r="B63" s="58">
        <v>10000</v>
      </c>
      <c r="C63" s="49">
        <f>$B$63</f>
        <v>10000</v>
      </c>
      <c r="D63" s="49">
        <f>$B$63</f>
        <v>10000</v>
      </c>
      <c r="E63" s="49">
        <f t="shared" ref="E63:AF63" si="29">$B$63</f>
        <v>10000</v>
      </c>
      <c r="F63" s="49">
        <f t="shared" si="29"/>
        <v>10000</v>
      </c>
      <c r="G63" s="49">
        <f t="shared" si="29"/>
        <v>10000</v>
      </c>
      <c r="H63" s="49">
        <f t="shared" si="29"/>
        <v>10000</v>
      </c>
      <c r="I63" s="49">
        <f t="shared" si="29"/>
        <v>10000</v>
      </c>
      <c r="J63" s="49">
        <f t="shared" si="29"/>
        <v>10000</v>
      </c>
      <c r="K63" s="49">
        <f t="shared" si="29"/>
        <v>10000</v>
      </c>
      <c r="L63" s="49">
        <f t="shared" si="29"/>
        <v>10000</v>
      </c>
      <c r="M63" s="49">
        <f t="shared" si="29"/>
        <v>10000</v>
      </c>
      <c r="N63" s="49">
        <f t="shared" si="29"/>
        <v>10000</v>
      </c>
      <c r="O63" s="49">
        <f t="shared" si="29"/>
        <v>10000</v>
      </c>
      <c r="P63" s="49">
        <f t="shared" si="29"/>
        <v>10000</v>
      </c>
      <c r="Q63" s="49">
        <f t="shared" si="29"/>
        <v>10000</v>
      </c>
      <c r="R63" s="49">
        <f t="shared" si="29"/>
        <v>10000</v>
      </c>
      <c r="S63" s="49">
        <f t="shared" si="29"/>
        <v>10000</v>
      </c>
      <c r="T63" s="49">
        <f t="shared" si="29"/>
        <v>10000</v>
      </c>
      <c r="U63" s="49">
        <f t="shared" si="29"/>
        <v>10000</v>
      </c>
      <c r="V63" s="49">
        <f t="shared" si="29"/>
        <v>10000</v>
      </c>
      <c r="W63" s="49">
        <f t="shared" si="29"/>
        <v>10000</v>
      </c>
      <c r="X63" s="49">
        <f t="shared" si="29"/>
        <v>10000</v>
      </c>
      <c r="Y63" s="49">
        <f t="shared" si="29"/>
        <v>10000</v>
      </c>
      <c r="Z63" s="49">
        <f t="shared" si="29"/>
        <v>10000</v>
      </c>
      <c r="AA63" s="49">
        <f t="shared" si="29"/>
        <v>10000</v>
      </c>
      <c r="AB63" s="49">
        <f t="shared" si="29"/>
        <v>10000</v>
      </c>
      <c r="AC63" s="49">
        <f t="shared" si="29"/>
        <v>10000</v>
      </c>
      <c r="AD63" s="49">
        <f t="shared" si="29"/>
        <v>10000</v>
      </c>
      <c r="AE63" s="49">
        <f t="shared" si="29"/>
        <v>10000</v>
      </c>
      <c r="AF63" s="49">
        <f t="shared" si="29"/>
        <v>10000</v>
      </c>
    </row>
    <row r="64" spans="1:42" s="6" customFormat="1" ht="12">
      <c r="A64" s="6" t="s">
        <v>101</v>
      </c>
      <c r="B64" s="90"/>
      <c r="C64" s="49">
        <f t="shared" ref="C64:AF64" si="30">$B$13*C22</f>
        <v>2175.0000000000005</v>
      </c>
      <c r="D64" s="49">
        <f t="shared" si="30"/>
        <v>4350.0000000000009</v>
      </c>
      <c r="E64" s="49">
        <f t="shared" si="30"/>
        <v>6525.0000000000009</v>
      </c>
      <c r="F64" s="49">
        <f t="shared" si="30"/>
        <v>8700.0000000000018</v>
      </c>
      <c r="G64" s="49">
        <f t="shared" si="30"/>
        <v>10875.000000000002</v>
      </c>
      <c r="H64" s="49">
        <f t="shared" si="30"/>
        <v>13050.000000000002</v>
      </c>
      <c r="I64" s="49">
        <f t="shared" si="30"/>
        <v>15225.000000000002</v>
      </c>
      <c r="J64" s="49">
        <f t="shared" si="30"/>
        <v>17400.000000000004</v>
      </c>
      <c r="K64" s="49">
        <f t="shared" si="30"/>
        <v>19575.000000000004</v>
      </c>
      <c r="L64" s="49">
        <f t="shared" si="30"/>
        <v>21750.000000000004</v>
      </c>
      <c r="M64" s="49">
        <f t="shared" si="30"/>
        <v>21750.000000000004</v>
      </c>
      <c r="N64" s="49">
        <f t="shared" si="30"/>
        <v>21750.000000000004</v>
      </c>
      <c r="O64" s="49">
        <f t="shared" si="30"/>
        <v>21750.000000000004</v>
      </c>
      <c r="P64" s="49">
        <f t="shared" si="30"/>
        <v>21750.000000000004</v>
      </c>
      <c r="Q64" s="49">
        <f t="shared" si="30"/>
        <v>21750.000000000004</v>
      </c>
      <c r="R64" s="49">
        <f t="shared" si="30"/>
        <v>21750.000000000004</v>
      </c>
      <c r="S64" s="49">
        <f t="shared" si="30"/>
        <v>21750.000000000004</v>
      </c>
      <c r="T64" s="49">
        <f t="shared" si="30"/>
        <v>21750.000000000004</v>
      </c>
      <c r="U64" s="49">
        <f t="shared" si="30"/>
        <v>21750.000000000004</v>
      </c>
      <c r="V64" s="49">
        <f t="shared" si="30"/>
        <v>21750.000000000004</v>
      </c>
      <c r="W64" s="49">
        <f t="shared" si="30"/>
        <v>19575.000000000004</v>
      </c>
      <c r="X64" s="49">
        <f t="shared" si="30"/>
        <v>17400.000000000004</v>
      </c>
      <c r="Y64" s="49">
        <f t="shared" si="30"/>
        <v>15225.000000000002</v>
      </c>
      <c r="Z64" s="49">
        <f t="shared" si="30"/>
        <v>13050.000000000002</v>
      </c>
      <c r="AA64" s="49">
        <f t="shared" si="30"/>
        <v>10875.000000000002</v>
      </c>
      <c r="AB64" s="49">
        <f t="shared" si="30"/>
        <v>8700.0000000000018</v>
      </c>
      <c r="AC64" s="49">
        <f t="shared" si="30"/>
        <v>6525.0000000000009</v>
      </c>
      <c r="AD64" s="49">
        <f t="shared" si="30"/>
        <v>4350.0000000000009</v>
      </c>
      <c r="AE64" s="49">
        <f t="shared" si="30"/>
        <v>2175.0000000000005</v>
      </c>
      <c r="AF64" s="49">
        <f t="shared" si="30"/>
        <v>0</v>
      </c>
    </row>
    <row r="65" spans="1:34" s="6" customFormat="1" ht="12">
      <c r="B65" s="90"/>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row>
    <row r="66" spans="1:34" s="21" customFormat="1">
      <c r="A66" s="21" t="s">
        <v>126</v>
      </c>
      <c r="B66" s="112">
        <v>5.0000000000000001E-3</v>
      </c>
      <c r="C66" s="65">
        <f>C30*$B$66</f>
        <v>2175</v>
      </c>
      <c r="D66" s="65">
        <f t="shared" ref="D66:V66" si="31">D30*$B$66+C66</f>
        <v>4350</v>
      </c>
      <c r="E66" s="65">
        <f t="shared" si="31"/>
        <v>6525</v>
      </c>
      <c r="F66" s="65">
        <f t="shared" si="31"/>
        <v>8700</v>
      </c>
      <c r="G66" s="65">
        <f t="shared" si="31"/>
        <v>10875</v>
      </c>
      <c r="H66" s="65">
        <f t="shared" si="31"/>
        <v>13050</v>
      </c>
      <c r="I66" s="65">
        <f t="shared" si="31"/>
        <v>15225</v>
      </c>
      <c r="J66" s="65">
        <f t="shared" si="31"/>
        <v>17400</v>
      </c>
      <c r="K66" s="65">
        <f t="shared" si="31"/>
        <v>19575</v>
      </c>
      <c r="L66" s="65">
        <f t="shared" si="31"/>
        <v>21750</v>
      </c>
      <c r="M66" s="65">
        <f t="shared" si="31"/>
        <v>21750</v>
      </c>
      <c r="N66" s="65">
        <f t="shared" si="31"/>
        <v>21750</v>
      </c>
      <c r="O66" s="65">
        <f t="shared" si="31"/>
        <v>21750</v>
      </c>
      <c r="P66" s="65">
        <f t="shared" si="31"/>
        <v>21750</v>
      </c>
      <c r="Q66" s="65">
        <f t="shared" si="31"/>
        <v>21750</v>
      </c>
      <c r="R66" s="65">
        <f t="shared" si="31"/>
        <v>21750</v>
      </c>
      <c r="S66" s="65">
        <f t="shared" si="31"/>
        <v>21750</v>
      </c>
      <c r="T66" s="65">
        <f t="shared" si="31"/>
        <v>21750</v>
      </c>
      <c r="U66" s="65">
        <f t="shared" si="31"/>
        <v>21750</v>
      </c>
      <c r="V66" s="65">
        <f t="shared" si="31"/>
        <v>21750</v>
      </c>
      <c r="W66" s="65">
        <f t="shared" ref="W66:AF66" si="32">W30*$B$66-C30*$B$66</f>
        <v>-2175</v>
      </c>
      <c r="X66" s="65">
        <f t="shared" si="32"/>
        <v>-2175</v>
      </c>
      <c r="Y66" s="65">
        <f t="shared" si="32"/>
        <v>-2175</v>
      </c>
      <c r="Z66" s="65">
        <f t="shared" si="32"/>
        <v>-2175</v>
      </c>
      <c r="AA66" s="65">
        <f t="shared" si="32"/>
        <v>-2175</v>
      </c>
      <c r="AB66" s="65">
        <f t="shared" si="32"/>
        <v>-2175</v>
      </c>
      <c r="AC66" s="65">
        <f t="shared" si="32"/>
        <v>-2175</v>
      </c>
      <c r="AD66" s="65">
        <f t="shared" si="32"/>
        <v>-2175</v>
      </c>
      <c r="AE66" s="65">
        <f t="shared" si="32"/>
        <v>-2175</v>
      </c>
      <c r="AF66" s="65">
        <f t="shared" si="32"/>
        <v>-2175</v>
      </c>
    </row>
    <row r="67" spans="1:34" s="6" customFormat="1" ht="12">
      <c r="A67" s="21"/>
      <c r="B67" s="90"/>
    </row>
    <row r="68" spans="1:34" s="21" customFormat="1" ht="12">
      <c r="A68" s="21" t="s">
        <v>128</v>
      </c>
      <c r="B68" s="90" t="s">
        <v>130</v>
      </c>
      <c r="C68" s="65">
        <f>C57+C66</f>
        <v>74937.5</v>
      </c>
      <c r="D68" s="65">
        <f t="shared" ref="D68:AF68" si="33">D57+D66</f>
        <v>83375</v>
      </c>
      <c r="E68" s="65">
        <f t="shared" si="33"/>
        <v>91812.5</v>
      </c>
      <c r="F68" s="65">
        <f t="shared" si="33"/>
        <v>100250</v>
      </c>
      <c r="G68" s="65">
        <f t="shared" si="33"/>
        <v>108687.5</v>
      </c>
      <c r="H68" s="65">
        <f t="shared" si="33"/>
        <v>117125</v>
      </c>
      <c r="I68" s="65">
        <f t="shared" si="33"/>
        <v>125562.5</v>
      </c>
      <c r="J68" s="65">
        <f t="shared" si="33"/>
        <v>134000</v>
      </c>
      <c r="K68" s="65">
        <f t="shared" si="33"/>
        <v>142437.5</v>
      </c>
      <c r="L68" s="65">
        <f t="shared" si="33"/>
        <v>150875</v>
      </c>
      <c r="M68" s="65">
        <f t="shared" si="33"/>
        <v>150875</v>
      </c>
      <c r="N68" s="65">
        <f t="shared" si="33"/>
        <v>150875</v>
      </c>
      <c r="O68" s="65">
        <f t="shared" si="33"/>
        <v>150875</v>
      </c>
      <c r="P68" s="65">
        <f t="shared" si="33"/>
        <v>150875</v>
      </c>
      <c r="Q68" s="65">
        <f t="shared" si="33"/>
        <v>150875</v>
      </c>
      <c r="R68" s="65">
        <f t="shared" si="33"/>
        <v>150875</v>
      </c>
      <c r="S68" s="65">
        <f t="shared" si="33"/>
        <v>150875</v>
      </c>
      <c r="T68" s="65">
        <f t="shared" si="33"/>
        <v>150875</v>
      </c>
      <c r="U68" s="65">
        <f t="shared" si="33"/>
        <v>150875</v>
      </c>
      <c r="V68" s="65">
        <f t="shared" si="33"/>
        <v>150875</v>
      </c>
      <c r="W68" s="65">
        <f t="shared" si="33"/>
        <v>120687.5</v>
      </c>
      <c r="X68" s="65">
        <f t="shared" si="33"/>
        <v>114425</v>
      </c>
      <c r="Y68" s="65">
        <f t="shared" si="33"/>
        <v>108162.5</v>
      </c>
      <c r="Z68" s="65">
        <f t="shared" si="33"/>
        <v>101900</v>
      </c>
      <c r="AA68" s="65">
        <f t="shared" si="33"/>
        <v>95637.5</v>
      </c>
      <c r="AB68" s="65">
        <f t="shared" si="33"/>
        <v>89375</v>
      </c>
      <c r="AC68" s="65">
        <f t="shared" si="33"/>
        <v>83112.5</v>
      </c>
      <c r="AD68" s="65">
        <f t="shared" si="33"/>
        <v>76850</v>
      </c>
      <c r="AE68" s="65">
        <f t="shared" si="33"/>
        <v>70587.5</v>
      </c>
      <c r="AF68" s="65">
        <f t="shared" si="33"/>
        <v>64325</v>
      </c>
    </row>
    <row r="69" spans="1:34">
      <c r="B69" s="90"/>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H69" s="13"/>
    </row>
    <row r="70" spans="1:34" s="4" customFormat="1">
      <c r="A70" s="4" t="s">
        <v>8</v>
      </c>
      <c r="B70" s="90" t="s">
        <v>131</v>
      </c>
      <c r="C70" s="34">
        <f>C52-C68</f>
        <v>12662.5</v>
      </c>
      <c r="D70" s="34">
        <f t="shared" ref="D70:AF70" si="34">D52-D68</f>
        <v>57025</v>
      </c>
      <c r="E70" s="34">
        <f t="shared" si="34"/>
        <v>101387.5</v>
      </c>
      <c r="F70" s="34">
        <f t="shared" si="34"/>
        <v>145750</v>
      </c>
      <c r="G70" s="34">
        <f t="shared" si="34"/>
        <v>190112.5</v>
      </c>
      <c r="H70" s="34">
        <f t="shared" si="34"/>
        <v>234475</v>
      </c>
      <c r="I70" s="34">
        <f t="shared" si="34"/>
        <v>278837.5</v>
      </c>
      <c r="J70" s="34">
        <f t="shared" si="34"/>
        <v>323200</v>
      </c>
      <c r="K70" s="34">
        <f t="shared" si="34"/>
        <v>367562.5</v>
      </c>
      <c r="L70" s="34">
        <f t="shared" si="34"/>
        <v>411925</v>
      </c>
      <c r="M70" s="34">
        <f t="shared" si="34"/>
        <v>377125</v>
      </c>
      <c r="N70" s="34">
        <f t="shared" si="34"/>
        <v>377125</v>
      </c>
      <c r="O70" s="34">
        <f t="shared" si="34"/>
        <v>377125</v>
      </c>
      <c r="P70" s="34">
        <f t="shared" si="34"/>
        <v>377125</v>
      </c>
      <c r="Q70" s="34">
        <f t="shared" si="34"/>
        <v>377125</v>
      </c>
      <c r="R70" s="34">
        <f t="shared" si="34"/>
        <v>377125</v>
      </c>
      <c r="S70" s="34">
        <f t="shared" si="34"/>
        <v>377125</v>
      </c>
      <c r="T70" s="34">
        <f t="shared" si="34"/>
        <v>377125</v>
      </c>
      <c r="U70" s="34">
        <f t="shared" si="34"/>
        <v>377125</v>
      </c>
      <c r="V70" s="34">
        <f t="shared" si="34"/>
        <v>377125</v>
      </c>
      <c r="W70" s="34">
        <f t="shared" si="34"/>
        <v>354512.5</v>
      </c>
      <c r="X70" s="34">
        <f t="shared" si="34"/>
        <v>307975</v>
      </c>
      <c r="Y70" s="34">
        <f t="shared" si="34"/>
        <v>261437.5</v>
      </c>
      <c r="Z70" s="34">
        <f t="shared" si="34"/>
        <v>214900</v>
      </c>
      <c r="AA70" s="34">
        <f t="shared" si="34"/>
        <v>168362.5</v>
      </c>
      <c r="AB70" s="34">
        <f t="shared" si="34"/>
        <v>121825</v>
      </c>
      <c r="AC70" s="34">
        <f t="shared" si="34"/>
        <v>75287.5</v>
      </c>
      <c r="AD70" s="34">
        <f t="shared" si="34"/>
        <v>28750</v>
      </c>
      <c r="AE70" s="34">
        <f t="shared" si="34"/>
        <v>-17787.5</v>
      </c>
      <c r="AF70" s="34">
        <f t="shared" si="34"/>
        <v>-64325</v>
      </c>
    </row>
    <row r="71" spans="1:34">
      <c r="B71" s="90"/>
    </row>
    <row r="72" spans="1:34" s="4" customFormat="1">
      <c r="A72" s="4" t="s">
        <v>104</v>
      </c>
      <c r="B72" s="91"/>
      <c r="C72" s="34">
        <f>B104</f>
        <v>21750</v>
      </c>
      <c r="D72" s="34">
        <f t="shared" ref="D72:AF72" si="35">C104</f>
        <v>43500</v>
      </c>
      <c r="E72" s="34">
        <f t="shared" si="35"/>
        <v>65250</v>
      </c>
      <c r="F72" s="34">
        <f t="shared" si="35"/>
        <v>87000</v>
      </c>
      <c r="G72" s="34">
        <f t="shared" si="35"/>
        <v>108750</v>
      </c>
      <c r="H72" s="34">
        <f t="shared" si="35"/>
        <v>130500</v>
      </c>
      <c r="I72" s="34">
        <f t="shared" si="35"/>
        <v>152250</v>
      </c>
      <c r="J72" s="34">
        <f t="shared" si="35"/>
        <v>174000</v>
      </c>
      <c r="K72" s="34">
        <f t="shared" si="35"/>
        <v>195750</v>
      </c>
      <c r="L72" s="34">
        <f t="shared" si="35"/>
        <v>217500</v>
      </c>
      <c r="M72" s="34">
        <f t="shared" si="35"/>
        <v>217500</v>
      </c>
      <c r="N72" s="34">
        <f t="shared" si="35"/>
        <v>217500</v>
      </c>
      <c r="O72" s="34">
        <f t="shared" si="35"/>
        <v>217500</v>
      </c>
      <c r="P72" s="34">
        <f t="shared" si="35"/>
        <v>217500</v>
      </c>
      <c r="Q72" s="34">
        <f t="shared" si="35"/>
        <v>217500</v>
      </c>
      <c r="R72" s="34">
        <f t="shared" si="35"/>
        <v>217500</v>
      </c>
      <c r="S72" s="34">
        <f t="shared" si="35"/>
        <v>217500</v>
      </c>
      <c r="T72" s="34">
        <f t="shared" si="35"/>
        <v>217500</v>
      </c>
      <c r="U72" s="34">
        <f t="shared" si="35"/>
        <v>217500</v>
      </c>
      <c r="V72" s="34">
        <f t="shared" si="35"/>
        <v>217500</v>
      </c>
      <c r="W72" s="34">
        <f t="shared" si="35"/>
        <v>195750</v>
      </c>
      <c r="X72" s="34">
        <f t="shared" si="35"/>
        <v>174000</v>
      </c>
      <c r="Y72" s="34">
        <f t="shared" si="35"/>
        <v>152250</v>
      </c>
      <c r="Z72" s="34">
        <f t="shared" si="35"/>
        <v>130500</v>
      </c>
      <c r="AA72" s="34">
        <f t="shared" si="35"/>
        <v>108750</v>
      </c>
      <c r="AB72" s="34">
        <f t="shared" si="35"/>
        <v>87000</v>
      </c>
      <c r="AC72" s="34">
        <f t="shared" si="35"/>
        <v>65250</v>
      </c>
      <c r="AD72" s="34">
        <f t="shared" si="35"/>
        <v>43500</v>
      </c>
      <c r="AE72" s="34">
        <f t="shared" si="35"/>
        <v>21750</v>
      </c>
      <c r="AF72" s="34">
        <f t="shared" si="35"/>
        <v>0</v>
      </c>
    </row>
    <row r="73" spans="1:34">
      <c r="B73" s="78"/>
    </row>
    <row r="74" spans="1:34" s="4" customFormat="1">
      <c r="A74" s="4" t="s">
        <v>11</v>
      </c>
      <c r="B74" s="91" t="s">
        <v>132</v>
      </c>
      <c r="C74" s="34">
        <f t="shared" ref="C74:AF74" si="36">C70-C72</f>
        <v>-9087.5</v>
      </c>
      <c r="D74" s="34">
        <f t="shared" si="36"/>
        <v>13525</v>
      </c>
      <c r="E74" s="34">
        <f t="shared" si="36"/>
        <v>36137.5</v>
      </c>
      <c r="F74" s="34">
        <f t="shared" si="36"/>
        <v>58750</v>
      </c>
      <c r="G74" s="34">
        <f t="shared" si="36"/>
        <v>81362.5</v>
      </c>
      <c r="H74" s="34">
        <f t="shared" si="36"/>
        <v>103975</v>
      </c>
      <c r="I74" s="34">
        <f t="shared" si="36"/>
        <v>126587.5</v>
      </c>
      <c r="J74" s="34">
        <f t="shared" si="36"/>
        <v>149200</v>
      </c>
      <c r="K74" s="34">
        <f t="shared" si="36"/>
        <v>171812.5</v>
      </c>
      <c r="L74" s="34">
        <f t="shared" si="36"/>
        <v>194425</v>
      </c>
      <c r="M74" s="34">
        <f t="shared" si="36"/>
        <v>159625</v>
      </c>
      <c r="N74" s="34">
        <f t="shared" si="36"/>
        <v>159625</v>
      </c>
      <c r="O74" s="34">
        <f t="shared" si="36"/>
        <v>159625</v>
      </c>
      <c r="P74" s="34">
        <f t="shared" si="36"/>
        <v>159625</v>
      </c>
      <c r="Q74" s="34">
        <f t="shared" si="36"/>
        <v>159625</v>
      </c>
      <c r="R74" s="34">
        <f t="shared" si="36"/>
        <v>159625</v>
      </c>
      <c r="S74" s="34">
        <f t="shared" si="36"/>
        <v>159625</v>
      </c>
      <c r="T74" s="34">
        <f t="shared" si="36"/>
        <v>159625</v>
      </c>
      <c r="U74" s="34">
        <f t="shared" si="36"/>
        <v>159625</v>
      </c>
      <c r="V74" s="34">
        <f t="shared" si="36"/>
        <v>159625</v>
      </c>
      <c r="W74" s="34">
        <f t="shared" si="36"/>
        <v>158762.5</v>
      </c>
      <c r="X74" s="34">
        <f t="shared" si="36"/>
        <v>133975</v>
      </c>
      <c r="Y74" s="34">
        <f t="shared" si="36"/>
        <v>109187.5</v>
      </c>
      <c r="Z74" s="34">
        <f t="shared" si="36"/>
        <v>84400</v>
      </c>
      <c r="AA74" s="34">
        <f t="shared" si="36"/>
        <v>59612.5</v>
      </c>
      <c r="AB74" s="34">
        <f t="shared" si="36"/>
        <v>34825</v>
      </c>
      <c r="AC74" s="34">
        <f t="shared" si="36"/>
        <v>10037.5</v>
      </c>
      <c r="AD74" s="34">
        <f t="shared" si="36"/>
        <v>-14750</v>
      </c>
      <c r="AE74" s="34">
        <f t="shared" si="36"/>
        <v>-39537.5</v>
      </c>
      <c r="AF74" s="34">
        <f t="shared" si="36"/>
        <v>-64325</v>
      </c>
      <c r="AG74" s="3"/>
    </row>
    <row r="75" spans="1:34">
      <c r="B75" s="78"/>
    </row>
    <row r="76" spans="1:34" s="4" customFormat="1">
      <c r="A76" s="33" t="s">
        <v>127</v>
      </c>
      <c r="B76" s="91"/>
      <c r="C76" s="34">
        <f>'PV - AO'!B107</f>
        <v>-14790</v>
      </c>
      <c r="D76" s="34">
        <f>'PV - AO'!C107</f>
        <v>-28841.371125513306</v>
      </c>
      <c r="E76" s="34">
        <f>'PV - AO'!D107</f>
        <v>-42124.568221560454</v>
      </c>
      <c r="F76" s="34">
        <f>'PV - AO'!E107</f>
        <v>-54608.864326962794</v>
      </c>
      <c r="G76" s="34">
        <f>'PV - AO'!F107</f>
        <v>-66262.303402094534</v>
      </c>
      <c r="H76" s="34">
        <f>'PV - AO'!G107</f>
        <v>-77051.651165744843</v>
      </c>
      <c r="I76" s="34">
        <f>'PV - AO'!H107</f>
        <v>-86942.343965454478</v>
      </c>
      <c r="J76" s="34">
        <f>'PV - AO'!I107</f>
        <v>-95898.435602665806</v>
      </c>
      <c r="K76" s="34">
        <f>'PV - AO'!J107</f>
        <v>-103882.54203087889</v>
      </c>
      <c r="L76" s="34">
        <f>'PV - AO'!K107</f>
        <v>-110855.78384173379</v>
      </c>
      <c r="M76" s="34">
        <f>'PV - AO'!L107</f>
        <v>-101987.72645053621</v>
      </c>
      <c r="N76" s="34">
        <f>'PV - AO'!M107</f>
        <v>-92764.946763690721</v>
      </c>
      <c r="O76" s="34">
        <f>'PV - AO'!N107</f>
        <v>-83173.255889371401</v>
      </c>
      <c r="P76" s="34">
        <f>'PV - AO'!O107</f>
        <v>-73197.897380079332</v>
      </c>
      <c r="Q76" s="34">
        <f>'PV - AO'!P107</f>
        <v>-62823.524530415569</v>
      </c>
      <c r="R76" s="34">
        <f>'PV - AO'!Q107</f>
        <v>-52034.17676676526</v>
      </c>
      <c r="S76" s="34">
        <f>'PV - AO'!R107</f>
        <v>-42143.483967055625</v>
      </c>
      <c r="T76" s="34">
        <f>'PV - AO'!S107</f>
        <v>-33187.392329844297</v>
      </c>
      <c r="U76" s="34">
        <f>'PV - AO'!T107</f>
        <v>-25203.285901631214</v>
      </c>
      <c r="V76" s="34">
        <f>'PV - AO'!U107</f>
        <v>-18230.044090776304</v>
      </c>
      <c r="W76" s="34">
        <f>'PV - AO'!V107</f>
        <v>-12308.101481973888</v>
      </c>
      <c r="X76" s="34">
        <f>'PV - AO'!W107</f>
        <v>-7479.5100433060707</v>
      </c>
      <c r="Y76" s="34">
        <f>'PV - AO'!X107</f>
        <v>-3788.0038215782324</v>
      </c>
      <c r="Z76" s="34">
        <f>'PV - AO'!Y107</f>
        <v>-1279.0662254679746</v>
      </c>
      <c r="AA76" s="34">
        <f>'PV - AO'!Z107</f>
        <v>0</v>
      </c>
      <c r="AB76" s="34">
        <f>'PV - AO'!AA107</f>
        <v>0</v>
      </c>
      <c r="AC76" s="34">
        <f>'PV - AO'!AB107</f>
        <v>0</v>
      </c>
      <c r="AD76" s="34">
        <f>'PV - AO'!AC107</f>
        <v>0</v>
      </c>
      <c r="AE76" s="34">
        <f>'PV - AO'!AD107</f>
        <v>0</v>
      </c>
      <c r="AF76" s="34">
        <f>'PV - AO'!AE107</f>
        <v>0</v>
      </c>
    </row>
    <row r="77" spans="1:34">
      <c r="B77" s="78"/>
    </row>
    <row r="78" spans="1:34" s="4" customFormat="1">
      <c r="A78" s="4" t="s">
        <v>13</v>
      </c>
      <c r="B78" s="91" t="s">
        <v>133</v>
      </c>
      <c r="C78" s="34">
        <f>C74+C76</f>
        <v>-23877.5</v>
      </c>
      <c r="D78" s="34">
        <f>D74+D76</f>
        <v>-15316.371125513306</v>
      </c>
      <c r="E78" s="34">
        <f t="shared" ref="E78:AF78" si="37">E74+E76</f>
        <v>-5987.0682215604538</v>
      </c>
      <c r="F78" s="34">
        <f t="shared" si="37"/>
        <v>4141.1356730372063</v>
      </c>
      <c r="G78" s="34">
        <f t="shared" si="37"/>
        <v>15100.196597905466</v>
      </c>
      <c r="H78" s="34">
        <f t="shared" si="37"/>
        <v>26923.348834255157</v>
      </c>
      <c r="I78" s="34">
        <f t="shared" si="37"/>
        <v>39645.156034545522</v>
      </c>
      <c r="J78" s="34">
        <f t="shared" si="37"/>
        <v>53301.564397334194</v>
      </c>
      <c r="K78" s="34">
        <f t="shared" si="37"/>
        <v>67929.957969121111</v>
      </c>
      <c r="L78" s="34">
        <f t="shared" si="37"/>
        <v>83569.216158266208</v>
      </c>
      <c r="M78" s="34">
        <f t="shared" si="37"/>
        <v>57637.273549463789</v>
      </c>
      <c r="N78" s="34">
        <f t="shared" si="37"/>
        <v>66860.053236309279</v>
      </c>
      <c r="O78" s="34">
        <f t="shared" si="37"/>
        <v>76451.744110628599</v>
      </c>
      <c r="P78" s="34">
        <f t="shared" si="37"/>
        <v>86427.102619920668</v>
      </c>
      <c r="Q78" s="34">
        <f t="shared" si="37"/>
        <v>96801.475469584431</v>
      </c>
      <c r="R78" s="34">
        <f t="shared" si="37"/>
        <v>107590.82323323474</v>
      </c>
      <c r="S78" s="34">
        <f t="shared" si="37"/>
        <v>117481.51603294438</v>
      </c>
      <c r="T78" s="34">
        <f t="shared" si="37"/>
        <v>126437.6076701557</v>
      </c>
      <c r="U78" s="34">
        <f t="shared" si="37"/>
        <v>134421.71409836877</v>
      </c>
      <c r="V78" s="34">
        <f t="shared" si="37"/>
        <v>141394.9559092237</v>
      </c>
      <c r="W78" s="34">
        <f t="shared" si="37"/>
        <v>146454.39851802611</v>
      </c>
      <c r="X78" s="34">
        <f t="shared" si="37"/>
        <v>126495.48995669393</v>
      </c>
      <c r="Y78" s="34">
        <f t="shared" si="37"/>
        <v>105399.49617842177</v>
      </c>
      <c r="Z78" s="34">
        <f t="shared" si="37"/>
        <v>83120.933774532023</v>
      </c>
      <c r="AA78" s="34">
        <f t="shared" si="37"/>
        <v>59612.5</v>
      </c>
      <c r="AB78" s="34">
        <f t="shared" si="37"/>
        <v>34825</v>
      </c>
      <c r="AC78" s="34">
        <f t="shared" si="37"/>
        <v>10037.5</v>
      </c>
      <c r="AD78" s="34">
        <f t="shared" si="37"/>
        <v>-14750</v>
      </c>
      <c r="AE78" s="34">
        <f t="shared" si="37"/>
        <v>-39537.5</v>
      </c>
      <c r="AF78" s="34">
        <f t="shared" si="37"/>
        <v>-64325</v>
      </c>
    </row>
    <row r="79" spans="1:34" s="6" customFormat="1">
      <c r="B79" s="78"/>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row>
    <row r="80" spans="1:34">
      <c r="C80" s="14"/>
      <c r="D80" s="14"/>
      <c r="E80" s="14"/>
      <c r="F80" s="14"/>
      <c r="G80" s="14"/>
      <c r="H80" s="14"/>
      <c r="I80" s="14"/>
      <c r="J80" s="14"/>
      <c r="K80" s="14"/>
      <c r="L80" s="14"/>
      <c r="M80" s="14"/>
      <c r="N80" s="14"/>
      <c r="O80" s="14"/>
      <c r="P80" s="14"/>
      <c r="Q80" s="14"/>
    </row>
    <row r="81" spans="1:35" s="4" customFormat="1" ht="16">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row>
    <row r="83" spans="1:35" ht="16">
      <c r="A83" s="32" t="s">
        <v>14</v>
      </c>
      <c r="B83" s="3">
        <v>0</v>
      </c>
      <c r="C83" s="3">
        <v>1</v>
      </c>
      <c r="D83" s="3">
        <f t="shared" ref="D83:AF83" si="38">C83+1</f>
        <v>2</v>
      </c>
      <c r="E83" s="3">
        <f t="shared" si="38"/>
        <v>3</v>
      </c>
      <c r="F83" s="3">
        <f t="shared" si="38"/>
        <v>4</v>
      </c>
      <c r="G83" s="3">
        <f t="shared" si="38"/>
        <v>5</v>
      </c>
      <c r="H83" s="3">
        <f t="shared" si="38"/>
        <v>6</v>
      </c>
      <c r="I83" s="3">
        <f t="shared" si="38"/>
        <v>7</v>
      </c>
      <c r="J83" s="3">
        <f t="shared" si="38"/>
        <v>8</v>
      </c>
      <c r="K83" s="3">
        <f t="shared" si="38"/>
        <v>9</v>
      </c>
      <c r="L83" s="3">
        <f t="shared" si="38"/>
        <v>10</v>
      </c>
      <c r="M83" s="3">
        <f t="shared" si="38"/>
        <v>11</v>
      </c>
      <c r="N83" s="3">
        <f t="shared" si="38"/>
        <v>12</v>
      </c>
      <c r="O83" s="3">
        <f t="shared" si="38"/>
        <v>13</v>
      </c>
      <c r="P83" s="3">
        <f t="shared" si="38"/>
        <v>14</v>
      </c>
      <c r="Q83" s="3">
        <f t="shared" si="38"/>
        <v>15</v>
      </c>
      <c r="R83" s="3">
        <f t="shared" si="38"/>
        <v>16</v>
      </c>
      <c r="S83" s="3">
        <f t="shared" si="38"/>
        <v>17</v>
      </c>
      <c r="T83" s="3">
        <f t="shared" si="38"/>
        <v>18</v>
      </c>
      <c r="U83" s="3">
        <f t="shared" si="38"/>
        <v>19</v>
      </c>
      <c r="V83" s="3">
        <f t="shared" si="38"/>
        <v>20</v>
      </c>
      <c r="W83" s="3">
        <f t="shared" si="38"/>
        <v>21</v>
      </c>
      <c r="X83" s="3">
        <f t="shared" si="38"/>
        <v>22</v>
      </c>
      <c r="Y83" s="3">
        <f t="shared" si="38"/>
        <v>23</v>
      </c>
      <c r="Z83" s="3">
        <f t="shared" si="38"/>
        <v>24</v>
      </c>
      <c r="AA83" s="3">
        <f t="shared" si="38"/>
        <v>25</v>
      </c>
      <c r="AB83" s="3">
        <f t="shared" si="38"/>
        <v>26</v>
      </c>
      <c r="AC83" s="3">
        <f t="shared" si="38"/>
        <v>27</v>
      </c>
      <c r="AD83" s="3">
        <f t="shared" si="38"/>
        <v>28</v>
      </c>
      <c r="AE83" s="3">
        <f t="shared" si="38"/>
        <v>29</v>
      </c>
      <c r="AF83" s="3">
        <f t="shared" si="38"/>
        <v>30</v>
      </c>
    </row>
    <row r="84" spans="1:35" ht="14" thickBot="1">
      <c r="B84" s="15">
        <v>46387</v>
      </c>
      <c r="C84" s="15">
        <v>46752</v>
      </c>
      <c r="D84" s="15">
        <f>C84+365</f>
        <v>47117</v>
      </c>
      <c r="E84" s="15">
        <f>D84+366</f>
        <v>47483</v>
      </c>
      <c r="F84" s="15">
        <f>E84+365</f>
        <v>47848</v>
      </c>
      <c r="G84" s="15">
        <f>F84+365</f>
        <v>48213</v>
      </c>
      <c r="H84" s="15">
        <f>G84+366</f>
        <v>48579</v>
      </c>
      <c r="I84" s="15">
        <f>H84+365</f>
        <v>48944</v>
      </c>
      <c r="J84" s="15">
        <f>I84+365</f>
        <v>49309</v>
      </c>
      <c r="K84" s="15">
        <f>J84+365</f>
        <v>49674</v>
      </c>
      <c r="L84" s="15">
        <f>K84+366</f>
        <v>50040</v>
      </c>
      <c r="M84" s="15">
        <f>L84+365</f>
        <v>50405</v>
      </c>
      <c r="N84" s="15">
        <f>M84+365</f>
        <v>50770</v>
      </c>
      <c r="O84" s="15">
        <f>N84+365</f>
        <v>51135</v>
      </c>
      <c r="P84" s="15">
        <f>O84+366</f>
        <v>51501</v>
      </c>
      <c r="Q84" s="15">
        <f>P84+365</f>
        <v>51866</v>
      </c>
      <c r="R84" s="15">
        <f>Q84+365</f>
        <v>52231</v>
      </c>
      <c r="S84" s="15">
        <f>R84+365</f>
        <v>52596</v>
      </c>
      <c r="T84" s="15">
        <f>S84+366</f>
        <v>52962</v>
      </c>
      <c r="U84" s="15">
        <f>T84+365</f>
        <v>53327</v>
      </c>
      <c r="V84" s="15">
        <f>U84+365</f>
        <v>53692</v>
      </c>
      <c r="W84" s="15">
        <f>V84+365</f>
        <v>54057</v>
      </c>
      <c r="X84" s="15">
        <f>W84+366</f>
        <v>54423</v>
      </c>
      <c r="Y84" s="15">
        <f>X84+365</f>
        <v>54788</v>
      </c>
      <c r="Z84" s="15">
        <f>Y84+365</f>
        <v>55153</v>
      </c>
      <c r="AA84" s="15">
        <f>Z84+365</f>
        <v>55518</v>
      </c>
      <c r="AB84" s="15">
        <f>AA84+366</f>
        <v>55884</v>
      </c>
      <c r="AC84" s="15">
        <f>AB84+365</f>
        <v>56249</v>
      </c>
      <c r="AD84" s="15">
        <f>AC84+365</f>
        <v>56614</v>
      </c>
      <c r="AE84" s="15">
        <f>AD84+365</f>
        <v>56979</v>
      </c>
      <c r="AF84" s="15">
        <f>AE84+366</f>
        <v>57345</v>
      </c>
      <c r="AG84" s="15"/>
      <c r="AH84" s="15"/>
      <c r="AI84" s="15"/>
    </row>
    <row r="85" spans="1:35">
      <c r="A85" s="42"/>
      <c r="B85" s="25">
        <v>2026</v>
      </c>
      <c r="C85" s="25">
        <v>2027</v>
      </c>
      <c r="D85" s="25">
        <v>2028</v>
      </c>
      <c r="E85" s="25">
        <v>2029</v>
      </c>
      <c r="F85" s="25">
        <v>2030</v>
      </c>
      <c r="G85" s="25">
        <v>2031</v>
      </c>
      <c r="H85" s="25">
        <v>2032</v>
      </c>
      <c r="I85" s="25">
        <v>2033</v>
      </c>
      <c r="J85" s="25">
        <v>2034</v>
      </c>
      <c r="K85" s="25">
        <v>2035</v>
      </c>
      <c r="L85" s="25">
        <v>2036</v>
      </c>
      <c r="M85" s="25">
        <v>2037</v>
      </c>
      <c r="N85" s="25">
        <v>2038</v>
      </c>
      <c r="O85" s="25">
        <v>2039</v>
      </c>
      <c r="P85" s="25">
        <v>2040</v>
      </c>
      <c r="Q85" s="25">
        <v>2041</v>
      </c>
      <c r="R85" s="25">
        <v>2042</v>
      </c>
      <c r="S85" s="25">
        <v>2043</v>
      </c>
      <c r="T85" s="25">
        <v>2044</v>
      </c>
      <c r="U85" s="25">
        <v>2045</v>
      </c>
      <c r="V85" s="25">
        <v>2046</v>
      </c>
      <c r="W85" s="25">
        <v>2047</v>
      </c>
      <c r="X85" s="25">
        <v>2048</v>
      </c>
      <c r="Y85" s="25">
        <v>2049</v>
      </c>
      <c r="Z85" s="25">
        <v>2050</v>
      </c>
      <c r="AA85" s="25">
        <v>2051</v>
      </c>
      <c r="AB85" s="25">
        <v>2052</v>
      </c>
      <c r="AC85" s="25">
        <v>2053</v>
      </c>
      <c r="AD85" s="25">
        <v>2054</v>
      </c>
      <c r="AE85" s="25">
        <v>2055</v>
      </c>
      <c r="AF85" s="25">
        <v>2056</v>
      </c>
    </row>
    <row r="86" spans="1:35">
      <c r="A86" s="43" t="s">
        <v>15</v>
      </c>
      <c r="B86" s="3">
        <v>0</v>
      </c>
      <c r="C86" s="9">
        <f t="shared" ref="C86:AF86" si="39">C70</f>
        <v>12662.5</v>
      </c>
      <c r="D86" s="44">
        <f t="shared" si="39"/>
        <v>57025</v>
      </c>
      <c r="E86" s="9">
        <f t="shared" si="39"/>
        <v>101387.5</v>
      </c>
      <c r="F86" s="44">
        <f t="shared" si="39"/>
        <v>145750</v>
      </c>
      <c r="G86" s="44">
        <f t="shared" si="39"/>
        <v>190112.5</v>
      </c>
      <c r="H86" s="44">
        <f t="shared" si="39"/>
        <v>234475</v>
      </c>
      <c r="I86" s="44">
        <f t="shared" si="39"/>
        <v>278837.5</v>
      </c>
      <c r="J86" s="44">
        <f t="shared" si="39"/>
        <v>323200</v>
      </c>
      <c r="K86" s="44">
        <f t="shared" si="39"/>
        <v>367562.5</v>
      </c>
      <c r="L86" s="44">
        <f t="shared" si="39"/>
        <v>411925</v>
      </c>
      <c r="M86" s="44">
        <f t="shared" si="39"/>
        <v>377125</v>
      </c>
      <c r="N86" s="44">
        <f t="shared" si="39"/>
        <v>377125</v>
      </c>
      <c r="O86" s="44">
        <f t="shared" si="39"/>
        <v>377125</v>
      </c>
      <c r="P86" s="44">
        <f t="shared" si="39"/>
        <v>377125</v>
      </c>
      <c r="Q86" s="44">
        <f t="shared" si="39"/>
        <v>377125</v>
      </c>
      <c r="R86" s="44">
        <f t="shared" si="39"/>
        <v>377125</v>
      </c>
      <c r="S86" s="44">
        <f t="shared" si="39"/>
        <v>377125</v>
      </c>
      <c r="T86" s="44">
        <f t="shared" si="39"/>
        <v>377125</v>
      </c>
      <c r="U86" s="44">
        <f t="shared" si="39"/>
        <v>377125</v>
      </c>
      <c r="V86" s="44">
        <f t="shared" si="39"/>
        <v>377125</v>
      </c>
      <c r="W86" s="9">
        <f t="shared" si="39"/>
        <v>354512.5</v>
      </c>
      <c r="X86" s="44">
        <f t="shared" si="39"/>
        <v>307975</v>
      </c>
      <c r="Y86" s="44">
        <f t="shared" si="39"/>
        <v>261437.5</v>
      </c>
      <c r="Z86" s="44">
        <f t="shared" si="39"/>
        <v>214900</v>
      </c>
      <c r="AA86" s="44">
        <f t="shared" si="39"/>
        <v>168362.5</v>
      </c>
      <c r="AB86" s="44">
        <f t="shared" si="39"/>
        <v>121825</v>
      </c>
      <c r="AC86" s="44">
        <f t="shared" si="39"/>
        <v>75287.5</v>
      </c>
      <c r="AD86" s="44">
        <f t="shared" si="39"/>
        <v>28750</v>
      </c>
      <c r="AE86" s="44">
        <f t="shared" si="39"/>
        <v>-17787.5</v>
      </c>
      <c r="AF86" s="44">
        <f t="shared" si="39"/>
        <v>-64325</v>
      </c>
    </row>
    <row r="87" spans="1:35">
      <c r="A87" s="43" t="s">
        <v>16</v>
      </c>
      <c r="B87" s="13"/>
      <c r="C87" s="44">
        <f t="shared" ref="C87:AF87" si="40">-C30</f>
        <v>-435000</v>
      </c>
      <c r="D87" s="44">
        <f t="shared" si="40"/>
        <v>-435000</v>
      </c>
      <c r="E87" s="44">
        <f t="shared" si="40"/>
        <v>-435000</v>
      </c>
      <c r="F87" s="44">
        <f t="shared" si="40"/>
        <v>-435000</v>
      </c>
      <c r="G87" s="44">
        <f t="shared" si="40"/>
        <v>-435000</v>
      </c>
      <c r="H87" s="44">
        <f t="shared" si="40"/>
        <v>-435000</v>
      </c>
      <c r="I87" s="44">
        <f t="shared" si="40"/>
        <v>-435000</v>
      </c>
      <c r="J87" s="44">
        <f t="shared" si="40"/>
        <v>-435000</v>
      </c>
      <c r="K87" s="44">
        <f t="shared" si="40"/>
        <v>-435000</v>
      </c>
      <c r="L87" s="44">
        <f t="shared" si="40"/>
        <v>-435000</v>
      </c>
      <c r="M87" s="44">
        <f t="shared" si="40"/>
        <v>0</v>
      </c>
      <c r="N87" s="44">
        <f t="shared" si="40"/>
        <v>0</v>
      </c>
      <c r="O87" s="44">
        <f t="shared" si="40"/>
        <v>0</v>
      </c>
      <c r="P87" s="44">
        <f t="shared" si="40"/>
        <v>0</v>
      </c>
      <c r="Q87" s="44">
        <f t="shared" si="40"/>
        <v>0</v>
      </c>
      <c r="R87" s="44">
        <f t="shared" si="40"/>
        <v>0</v>
      </c>
      <c r="S87" s="44">
        <f t="shared" si="40"/>
        <v>0</v>
      </c>
      <c r="T87" s="44">
        <f t="shared" si="40"/>
        <v>0</v>
      </c>
      <c r="U87" s="44">
        <f t="shared" si="40"/>
        <v>0</v>
      </c>
      <c r="V87" s="44">
        <f t="shared" si="40"/>
        <v>0</v>
      </c>
      <c r="W87" s="44">
        <f t="shared" si="40"/>
        <v>0</v>
      </c>
      <c r="X87" s="44">
        <f t="shared" si="40"/>
        <v>0</v>
      </c>
      <c r="Y87" s="44">
        <f t="shared" si="40"/>
        <v>0</v>
      </c>
      <c r="Z87" s="44">
        <f t="shared" si="40"/>
        <v>0</v>
      </c>
      <c r="AA87" s="44">
        <f t="shared" si="40"/>
        <v>0</v>
      </c>
      <c r="AB87" s="44">
        <f t="shared" si="40"/>
        <v>0</v>
      </c>
      <c r="AC87" s="44">
        <f t="shared" si="40"/>
        <v>0</v>
      </c>
      <c r="AD87" s="44">
        <f t="shared" si="40"/>
        <v>0</v>
      </c>
      <c r="AE87" s="44">
        <f t="shared" si="40"/>
        <v>0</v>
      </c>
      <c r="AF87" s="44">
        <f t="shared" si="40"/>
        <v>0</v>
      </c>
    </row>
    <row r="88" spans="1:35">
      <c r="A88" s="45" t="s">
        <v>18</v>
      </c>
      <c r="B88" s="16">
        <f>B10</f>
        <v>150000</v>
      </c>
      <c r="C88" s="46">
        <f t="shared" ref="C88:V88" si="41">$B$11*C30</f>
        <v>21750</v>
      </c>
      <c r="D88" s="46">
        <f t="shared" si="41"/>
        <v>21750</v>
      </c>
      <c r="E88" s="46">
        <f t="shared" si="41"/>
        <v>21750</v>
      </c>
      <c r="F88" s="46">
        <f t="shared" si="41"/>
        <v>21750</v>
      </c>
      <c r="G88" s="46">
        <f t="shared" si="41"/>
        <v>21750</v>
      </c>
      <c r="H88" s="46">
        <f t="shared" si="41"/>
        <v>21750</v>
      </c>
      <c r="I88" s="46">
        <f t="shared" si="41"/>
        <v>21750</v>
      </c>
      <c r="J88" s="46">
        <f t="shared" si="41"/>
        <v>21750</v>
      </c>
      <c r="K88" s="46">
        <f t="shared" si="41"/>
        <v>21750</v>
      </c>
      <c r="L88" s="46">
        <f t="shared" si="41"/>
        <v>21750</v>
      </c>
      <c r="M88" s="46">
        <f t="shared" si="41"/>
        <v>0</v>
      </c>
      <c r="N88" s="46">
        <f t="shared" si="41"/>
        <v>0</v>
      </c>
      <c r="O88" s="46">
        <f t="shared" si="41"/>
        <v>0</v>
      </c>
      <c r="P88" s="46">
        <f t="shared" si="41"/>
        <v>0</v>
      </c>
      <c r="Q88" s="46">
        <f t="shared" si="41"/>
        <v>0</v>
      </c>
      <c r="R88" s="46">
        <f t="shared" si="41"/>
        <v>0</v>
      </c>
      <c r="S88" s="46">
        <f t="shared" si="41"/>
        <v>0</v>
      </c>
      <c r="T88" s="46">
        <f t="shared" si="41"/>
        <v>0</v>
      </c>
      <c r="U88" s="46">
        <f t="shared" si="41"/>
        <v>0</v>
      </c>
      <c r="V88" s="46">
        <f t="shared" si="41"/>
        <v>0</v>
      </c>
      <c r="W88" s="46">
        <f t="shared" ref="W88:AF88" si="42">$B$11*W30-C88</f>
        <v>-21750</v>
      </c>
      <c r="X88" s="46">
        <f t="shared" si="42"/>
        <v>-21750</v>
      </c>
      <c r="Y88" s="46">
        <f t="shared" si="42"/>
        <v>-21750</v>
      </c>
      <c r="Z88" s="46">
        <f t="shared" si="42"/>
        <v>-21750</v>
      </c>
      <c r="AA88" s="46">
        <f t="shared" si="42"/>
        <v>-21750</v>
      </c>
      <c r="AB88" s="46">
        <f t="shared" si="42"/>
        <v>-21750</v>
      </c>
      <c r="AC88" s="46">
        <f t="shared" si="42"/>
        <v>-21750</v>
      </c>
      <c r="AD88" s="46">
        <f t="shared" si="42"/>
        <v>-21750</v>
      </c>
      <c r="AE88" s="46">
        <f t="shared" si="42"/>
        <v>-21750</v>
      </c>
      <c r="AF88" s="46">
        <f t="shared" si="42"/>
        <v>-21750</v>
      </c>
    </row>
    <row r="89" spans="1:35">
      <c r="A89" s="45" t="s">
        <v>19</v>
      </c>
      <c r="B89" s="16"/>
      <c r="C89" s="46">
        <f t="shared" ref="C89:AF89" si="43">C31</f>
        <v>369750</v>
      </c>
      <c r="D89" s="46">
        <f t="shared" si="43"/>
        <v>369750</v>
      </c>
      <c r="E89" s="46">
        <f t="shared" si="43"/>
        <v>369750</v>
      </c>
      <c r="F89" s="46">
        <f t="shared" si="43"/>
        <v>369750</v>
      </c>
      <c r="G89" s="46">
        <f t="shared" si="43"/>
        <v>369750</v>
      </c>
      <c r="H89" s="46">
        <f t="shared" si="43"/>
        <v>369750</v>
      </c>
      <c r="I89" s="46">
        <f t="shared" si="43"/>
        <v>369750</v>
      </c>
      <c r="J89" s="46">
        <f t="shared" si="43"/>
        <v>369750</v>
      </c>
      <c r="K89" s="46">
        <f t="shared" si="43"/>
        <v>369750</v>
      </c>
      <c r="L89" s="46">
        <f t="shared" si="43"/>
        <v>369750</v>
      </c>
      <c r="M89" s="46">
        <f t="shared" si="43"/>
        <v>0</v>
      </c>
      <c r="N89" s="46">
        <f t="shared" si="43"/>
        <v>0</v>
      </c>
      <c r="O89" s="46">
        <f t="shared" si="43"/>
        <v>0</v>
      </c>
      <c r="P89" s="46">
        <f t="shared" si="43"/>
        <v>0</v>
      </c>
      <c r="Q89" s="46">
        <f t="shared" si="43"/>
        <v>0</v>
      </c>
      <c r="R89" s="46">
        <f t="shared" si="43"/>
        <v>0</v>
      </c>
      <c r="S89" s="46">
        <f t="shared" si="43"/>
        <v>0</v>
      </c>
      <c r="T89" s="46">
        <f t="shared" si="43"/>
        <v>0</v>
      </c>
      <c r="U89" s="46">
        <f t="shared" si="43"/>
        <v>0</v>
      </c>
      <c r="V89" s="46">
        <f t="shared" si="43"/>
        <v>0</v>
      </c>
      <c r="W89" s="46">
        <f t="shared" si="43"/>
        <v>0</v>
      </c>
      <c r="X89" s="46">
        <f t="shared" si="43"/>
        <v>0</v>
      </c>
      <c r="Y89" s="46">
        <f t="shared" si="43"/>
        <v>0</v>
      </c>
      <c r="Z89" s="46">
        <f t="shared" si="43"/>
        <v>0</v>
      </c>
      <c r="AA89" s="46">
        <f t="shared" si="43"/>
        <v>0</v>
      </c>
      <c r="AB89" s="46">
        <f t="shared" si="43"/>
        <v>0</v>
      </c>
      <c r="AC89" s="46">
        <f t="shared" si="43"/>
        <v>0</v>
      </c>
      <c r="AD89" s="46">
        <f t="shared" si="43"/>
        <v>0</v>
      </c>
      <c r="AE89" s="46">
        <f t="shared" si="43"/>
        <v>0</v>
      </c>
      <c r="AF89" s="46">
        <f t="shared" si="43"/>
        <v>0</v>
      </c>
    </row>
    <row r="90" spans="1:35">
      <c r="A90" s="43" t="s">
        <v>49</v>
      </c>
      <c r="C90" s="44">
        <f>SUM('PV - AO'!B107:B108)</f>
        <v>-33255.721862167338</v>
      </c>
      <c r="D90" s="44">
        <f>SUM('PV - AO'!C107:C108)</f>
        <v>-66511.443724334677</v>
      </c>
      <c r="E90" s="44">
        <f>SUM('PV - AO'!D107:D108)</f>
        <v>-99767.165586502029</v>
      </c>
      <c r="F90" s="44">
        <f>SUM('PV - AO'!E107:E108)</f>
        <v>-133022.88744866935</v>
      </c>
      <c r="G90" s="44">
        <f>SUM('PV - AO'!F107:F108)</f>
        <v>-166278.60931083671</v>
      </c>
      <c r="H90" s="44">
        <f>SUM('PV - AO'!G107:G108)</f>
        <v>-199534.33117300403</v>
      </c>
      <c r="I90" s="44">
        <f>SUM('PV - AO'!H107:H108)</f>
        <v>-232790.05303517135</v>
      </c>
      <c r="J90" s="44">
        <f>SUM('PV - AO'!I107:I108)</f>
        <v>-266045.77489733876</v>
      </c>
      <c r="K90" s="44">
        <f>SUM('PV - AO'!J107:J108)</f>
        <v>-299301.49675950606</v>
      </c>
      <c r="L90" s="44">
        <f>SUM('PV - AO'!K107:K108)</f>
        <v>-332557.21862167341</v>
      </c>
      <c r="M90" s="44">
        <f>SUM('PV - AO'!L107:L108)</f>
        <v>-332557.21862167341</v>
      </c>
      <c r="N90" s="44">
        <f>SUM('PV - AO'!M107:M108)</f>
        <v>-332557.21862167341</v>
      </c>
      <c r="O90" s="44">
        <f>SUM('PV - AO'!N107:N108)</f>
        <v>-332557.21862167341</v>
      </c>
      <c r="P90" s="44">
        <f>SUM('PV - AO'!O107:O108)</f>
        <v>-332557.21862167341</v>
      </c>
      <c r="Q90" s="44">
        <f>SUM('PV - AO'!P107:P108)</f>
        <v>-332557.21862167341</v>
      </c>
      <c r="R90" s="44">
        <f>SUM('PV - AO'!Q107:Q108)</f>
        <v>-299301.49675950606</v>
      </c>
      <c r="S90" s="44">
        <f>SUM('PV - AO'!R107:R108)</f>
        <v>-266045.77489733871</v>
      </c>
      <c r="T90" s="44">
        <f>SUM('PV - AO'!S107:S108)</f>
        <v>-232790.05303517138</v>
      </c>
      <c r="U90" s="44">
        <f>SUM('PV - AO'!T107:T108)</f>
        <v>-199534.33117300406</v>
      </c>
      <c r="V90" s="44">
        <f>SUM('PV - AO'!U107:U108)</f>
        <v>-166278.60931083671</v>
      </c>
      <c r="W90" s="44">
        <f>SUM('PV - AO'!V107:V108)</f>
        <v>-133022.88744866935</v>
      </c>
      <c r="X90" s="44">
        <f>SUM('PV - AO'!W107:W108)</f>
        <v>-99767.165586502029</v>
      </c>
      <c r="Y90" s="44">
        <f>SUM('PV - AO'!X107:X108)</f>
        <v>-66511.443724334677</v>
      </c>
      <c r="Z90" s="44">
        <f>SUM('PV - AO'!Y107:Y108)</f>
        <v>-33255.721862167346</v>
      </c>
      <c r="AA90" s="44">
        <f>SUM('PV - AO'!Z107:Z108)</f>
        <v>0</v>
      </c>
      <c r="AB90" s="44">
        <f>SUM('PV - AO'!AA107:AA108)</f>
        <v>0</v>
      </c>
      <c r="AC90" s="44">
        <f>SUM('PV - AO'!AB107:AB108)</f>
        <v>0</v>
      </c>
      <c r="AD90" s="44">
        <f>SUM('PV - AO'!AC107:AC108)</f>
        <v>0</v>
      </c>
      <c r="AE90" s="44">
        <f>SUM('PV - AO'!AD107:AD108)</f>
        <v>0</v>
      </c>
      <c r="AF90" s="44">
        <f>SUM('PV - AO'!AE107:AE108)</f>
        <v>0</v>
      </c>
    </row>
    <row r="91" spans="1:35" ht="14" thickBot="1">
      <c r="A91" s="40" t="s">
        <v>21</v>
      </c>
      <c r="B91" s="41">
        <f>SUM(B86:B90)</f>
        <v>150000</v>
      </c>
      <c r="C91" s="41">
        <f t="shared" ref="C91:AF91" si="44">SUM(C86:C90)+B91</f>
        <v>85906.778137832662</v>
      </c>
      <c r="D91" s="41">
        <f t="shared" si="44"/>
        <v>32920.334413497985</v>
      </c>
      <c r="E91" s="41">
        <f t="shared" si="44"/>
        <v>-8959.3311730040441</v>
      </c>
      <c r="F91" s="41">
        <f t="shared" si="44"/>
        <v>-39732.218621673397</v>
      </c>
      <c r="G91" s="41">
        <f t="shared" si="44"/>
        <v>-59398.327932510103</v>
      </c>
      <c r="H91" s="41">
        <f t="shared" si="44"/>
        <v>-67957.659105514133</v>
      </c>
      <c r="I91" s="41">
        <f t="shared" si="44"/>
        <v>-65410.212140685486</v>
      </c>
      <c r="J91" s="41">
        <f t="shared" si="44"/>
        <v>-51755.98703802425</v>
      </c>
      <c r="K91" s="41">
        <f t="shared" si="44"/>
        <v>-26994.983797530309</v>
      </c>
      <c r="L91" s="41">
        <f t="shared" si="44"/>
        <v>8872.7975807962794</v>
      </c>
      <c r="M91" s="41">
        <f t="shared" si="44"/>
        <v>53440.578959122868</v>
      </c>
      <c r="N91" s="41">
        <f t="shared" si="44"/>
        <v>98008.360337449456</v>
      </c>
      <c r="O91" s="41">
        <f t="shared" si="44"/>
        <v>142576.14171577606</v>
      </c>
      <c r="P91" s="41">
        <f t="shared" si="44"/>
        <v>187143.92309410265</v>
      </c>
      <c r="Q91" s="41">
        <f t="shared" si="44"/>
        <v>231711.70447242924</v>
      </c>
      <c r="R91" s="41">
        <f t="shared" si="44"/>
        <v>309535.20771292318</v>
      </c>
      <c r="S91" s="41">
        <f t="shared" si="44"/>
        <v>420614.43281558447</v>
      </c>
      <c r="T91" s="41">
        <f t="shared" si="44"/>
        <v>564949.37978041312</v>
      </c>
      <c r="U91" s="41">
        <f t="shared" si="44"/>
        <v>742540.048607409</v>
      </c>
      <c r="V91" s="41">
        <f t="shared" si="44"/>
        <v>953386.43929657224</v>
      </c>
      <c r="W91" s="41">
        <f t="shared" si="44"/>
        <v>1153126.0518479028</v>
      </c>
      <c r="X91" s="41">
        <f t="shared" si="44"/>
        <v>1339583.8862614008</v>
      </c>
      <c r="Y91" s="41">
        <f t="shared" si="44"/>
        <v>1512759.9425370661</v>
      </c>
      <c r="Z91" s="41">
        <f t="shared" si="44"/>
        <v>1672654.2206748987</v>
      </c>
      <c r="AA91" s="41">
        <f t="shared" si="44"/>
        <v>1819266.7206748987</v>
      </c>
      <c r="AB91" s="41">
        <f t="shared" si="44"/>
        <v>1919341.7206748987</v>
      </c>
      <c r="AC91" s="41">
        <f t="shared" si="44"/>
        <v>1972879.2206748987</v>
      </c>
      <c r="AD91" s="41">
        <f t="shared" si="44"/>
        <v>1979879.2206748987</v>
      </c>
      <c r="AE91" s="41">
        <f t="shared" si="44"/>
        <v>1940341.7206748987</v>
      </c>
      <c r="AF91" s="41">
        <f t="shared" si="44"/>
        <v>1854266.7206748987</v>
      </c>
      <c r="AG91" s="18" t="s">
        <v>22</v>
      </c>
    </row>
    <row r="92" spans="1:35">
      <c r="C92" s="9"/>
      <c r="D92" s="9"/>
      <c r="E92" s="9"/>
      <c r="F92" s="9"/>
      <c r="G92" s="9"/>
      <c r="H92" s="9"/>
      <c r="I92" s="9"/>
      <c r="J92" s="9"/>
      <c r="AF92" s="9">
        <f>SUM(C78:AF78)+SUM(B88:AF88)</f>
        <v>1854266.7206748992</v>
      </c>
    </row>
    <row r="94" spans="1:35">
      <c r="A94" s="4" t="s">
        <v>55</v>
      </c>
      <c r="B94" s="9">
        <f>-C30+C32</f>
        <v>-413250</v>
      </c>
      <c r="C94" s="9">
        <f>C86</f>
        <v>12662.5</v>
      </c>
      <c r="D94" s="9">
        <f>C94</f>
        <v>12662.5</v>
      </c>
      <c r="E94" s="9">
        <f t="shared" ref="E94:AF94" si="45">D94</f>
        <v>12662.5</v>
      </c>
      <c r="F94" s="9">
        <f t="shared" si="45"/>
        <v>12662.5</v>
      </c>
      <c r="G94" s="9">
        <f t="shared" si="45"/>
        <v>12662.5</v>
      </c>
      <c r="H94" s="9">
        <f t="shared" si="45"/>
        <v>12662.5</v>
      </c>
      <c r="I94" s="9">
        <f t="shared" si="45"/>
        <v>12662.5</v>
      </c>
      <c r="J94" s="9">
        <f t="shared" si="45"/>
        <v>12662.5</v>
      </c>
      <c r="K94" s="9">
        <f t="shared" si="45"/>
        <v>12662.5</v>
      </c>
      <c r="L94" s="9">
        <f t="shared" si="45"/>
        <v>12662.5</v>
      </c>
      <c r="M94" s="9">
        <f t="shared" si="45"/>
        <v>12662.5</v>
      </c>
      <c r="N94" s="9">
        <f t="shared" si="45"/>
        <v>12662.5</v>
      </c>
      <c r="O94" s="9">
        <f t="shared" si="45"/>
        <v>12662.5</v>
      </c>
      <c r="P94" s="9">
        <f t="shared" si="45"/>
        <v>12662.5</v>
      </c>
      <c r="Q94" s="9">
        <f t="shared" si="45"/>
        <v>12662.5</v>
      </c>
      <c r="R94" s="9">
        <f t="shared" si="45"/>
        <v>12662.5</v>
      </c>
      <c r="S94" s="9">
        <f t="shared" si="45"/>
        <v>12662.5</v>
      </c>
      <c r="T94" s="9">
        <f t="shared" si="45"/>
        <v>12662.5</v>
      </c>
      <c r="U94" s="9">
        <f>T94</f>
        <v>12662.5</v>
      </c>
      <c r="V94" s="9">
        <f t="shared" si="45"/>
        <v>12662.5</v>
      </c>
      <c r="W94" s="9">
        <f t="shared" si="45"/>
        <v>12662.5</v>
      </c>
      <c r="X94" s="9">
        <f t="shared" si="45"/>
        <v>12662.5</v>
      </c>
      <c r="Y94" s="9">
        <f t="shared" si="45"/>
        <v>12662.5</v>
      </c>
      <c r="Z94" s="9">
        <f t="shared" si="45"/>
        <v>12662.5</v>
      </c>
      <c r="AA94" s="9">
        <f t="shared" si="45"/>
        <v>12662.5</v>
      </c>
      <c r="AB94" s="9">
        <f t="shared" si="45"/>
        <v>12662.5</v>
      </c>
      <c r="AC94" s="9">
        <f t="shared" si="45"/>
        <v>12662.5</v>
      </c>
      <c r="AD94" s="9">
        <f t="shared" si="45"/>
        <v>12662.5</v>
      </c>
      <c r="AE94" s="9">
        <f t="shared" si="45"/>
        <v>12662.5</v>
      </c>
      <c r="AF94" s="9">
        <f t="shared" si="45"/>
        <v>12662.5</v>
      </c>
    </row>
    <row r="95" spans="1:35">
      <c r="A95" s="51" t="s">
        <v>54</v>
      </c>
      <c r="B95" s="39">
        <f>IRR(B94:V94)</f>
        <v>-4.2700932491338772E-2</v>
      </c>
    </row>
    <row r="97" spans="1:33">
      <c r="A97" s="3" t="s">
        <v>105</v>
      </c>
      <c r="B97" s="27">
        <f>-C32/C21</f>
        <v>-7250</v>
      </c>
      <c r="C97" s="27">
        <f>$B$13</f>
        <v>725.00000000000011</v>
      </c>
      <c r="D97" s="27">
        <f t="shared" ref="D97:S97" si="46">C97</f>
        <v>725.00000000000011</v>
      </c>
      <c r="E97" s="27">
        <f t="shared" si="46"/>
        <v>725.00000000000011</v>
      </c>
      <c r="F97" s="27">
        <f t="shared" si="46"/>
        <v>725.00000000000011</v>
      </c>
      <c r="G97" s="27">
        <f t="shared" si="46"/>
        <v>725.00000000000011</v>
      </c>
      <c r="H97" s="27">
        <f t="shared" si="46"/>
        <v>725.00000000000011</v>
      </c>
      <c r="I97" s="27">
        <f t="shared" si="46"/>
        <v>725.00000000000011</v>
      </c>
      <c r="J97" s="27">
        <f t="shared" si="46"/>
        <v>725.00000000000011</v>
      </c>
      <c r="K97" s="27">
        <f t="shared" si="46"/>
        <v>725.00000000000011</v>
      </c>
      <c r="L97" s="27">
        <f t="shared" si="46"/>
        <v>725.00000000000011</v>
      </c>
      <c r="M97" s="27">
        <f t="shared" si="46"/>
        <v>725.00000000000011</v>
      </c>
      <c r="N97" s="27">
        <f t="shared" si="46"/>
        <v>725.00000000000011</v>
      </c>
      <c r="O97" s="27">
        <f t="shared" si="46"/>
        <v>725.00000000000011</v>
      </c>
      <c r="P97" s="27">
        <f t="shared" si="46"/>
        <v>725.00000000000011</v>
      </c>
      <c r="Q97" s="27">
        <f t="shared" si="46"/>
        <v>725.00000000000011</v>
      </c>
      <c r="R97" s="27">
        <f t="shared" si="46"/>
        <v>725.00000000000011</v>
      </c>
      <c r="S97" s="27">
        <f t="shared" si="46"/>
        <v>725.00000000000011</v>
      </c>
    </row>
    <row r="98" spans="1:33">
      <c r="A98" s="3" t="s">
        <v>109</v>
      </c>
      <c r="B98" s="60">
        <f>IRR(B97:V97)</f>
        <v>6.6562676171662005E-2</v>
      </c>
    </row>
    <row r="99" spans="1:33" outlineLevel="1"/>
    <row r="100" spans="1:33" outlineLevel="1"/>
    <row r="101" spans="1:33" outlineLevel="1"/>
    <row r="102" spans="1:33" ht="15" outlineLevel="1">
      <c r="A102"/>
      <c r="B102">
        <v>1</v>
      </c>
      <c r="C102">
        <v>2</v>
      </c>
      <c r="D102">
        <v>3</v>
      </c>
      <c r="E102">
        <v>4</v>
      </c>
      <c r="F102">
        <v>5</v>
      </c>
      <c r="G102">
        <v>6</v>
      </c>
      <c r="H102">
        <v>7</v>
      </c>
      <c r="I102">
        <v>8</v>
      </c>
      <c r="J102">
        <v>9</v>
      </c>
      <c r="K102">
        <v>10</v>
      </c>
      <c r="L102">
        <v>11</v>
      </c>
      <c r="M102">
        <v>12</v>
      </c>
      <c r="N102">
        <v>13</v>
      </c>
      <c r="O102">
        <v>14</v>
      </c>
      <c r="P102">
        <v>15</v>
      </c>
      <c r="Q102">
        <v>16</v>
      </c>
      <c r="R102">
        <v>17</v>
      </c>
      <c r="S102">
        <v>18</v>
      </c>
      <c r="T102">
        <v>19</v>
      </c>
      <c r="U102">
        <v>20</v>
      </c>
      <c r="V102">
        <v>21</v>
      </c>
      <c r="W102">
        <v>22</v>
      </c>
      <c r="X102">
        <v>23</v>
      </c>
      <c r="Y102">
        <v>24</v>
      </c>
      <c r="Z102">
        <v>25</v>
      </c>
      <c r="AA102">
        <v>26</v>
      </c>
      <c r="AB102">
        <v>27</v>
      </c>
      <c r="AC102">
        <v>28</v>
      </c>
      <c r="AD102">
        <v>29</v>
      </c>
      <c r="AE102">
        <v>30</v>
      </c>
      <c r="AF102"/>
      <c r="AG102"/>
    </row>
    <row r="103" spans="1:33" ht="15" outlineLevel="1">
      <c r="A103" t="s">
        <v>40</v>
      </c>
      <c r="B103">
        <v>2027</v>
      </c>
      <c r="C103">
        <v>2028</v>
      </c>
      <c r="D103">
        <v>2029</v>
      </c>
      <c r="E103">
        <v>2030</v>
      </c>
      <c r="F103">
        <v>2031</v>
      </c>
      <c r="G103">
        <v>2032</v>
      </c>
      <c r="H103">
        <v>2033</v>
      </c>
      <c r="I103">
        <v>2034</v>
      </c>
      <c r="J103">
        <v>2035</v>
      </c>
      <c r="K103">
        <v>2036</v>
      </c>
      <c r="L103">
        <v>2037</v>
      </c>
      <c r="M103">
        <v>2038</v>
      </c>
      <c r="N103">
        <v>2039</v>
      </c>
      <c r="O103">
        <v>2040</v>
      </c>
      <c r="P103">
        <v>2041</v>
      </c>
      <c r="Q103">
        <v>2042</v>
      </c>
      <c r="R103">
        <v>2043</v>
      </c>
      <c r="S103">
        <v>2044</v>
      </c>
      <c r="T103">
        <v>2045</v>
      </c>
      <c r="U103">
        <v>2046</v>
      </c>
      <c r="V103">
        <v>2047</v>
      </c>
      <c r="W103">
        <v>2048</v>
      </c>
      <c r="X103">
        <v>2049</v>
      </c>
      <c r="Y103">
        <v>2050</v>
      </c>
      <c r="Z103">
        <v>2051</v>
      </c>
      <c r="AA103">
        <v>2052</v>
      </c>
      <c r="AB103">
        <v>2053</v>
      </c>
      <c r="AC103">
        <v>2054</v>
      </c>
      <c r="AD103">
        <v>2055</v>
      </c>
      <c r="AE103">
        <v>2056</v>
      </c>
      <c r="AF103"/>
      <c r="AG103"/>
    </row>
    <row r="104" spans="1:33" ht="15" outlineLevel="1">
      <c r="A104" s="1">
        <v>20</v>
      </c>
      <c r="B104" s="35">
        <f>C30/$A$104</f>
        <v>21750</v>
      </c>
      <c r="C104" s="35">
        <f t="shared" ref="C104:U104" si="47">D30/$A$104+B104</f>
        <v>43500</v>
      </c>
      <c r="D104" s="35">
        <f t="shared" si="47"/>
        <v>65250</v>
      </c>
      <c r="E104" s="35">
        <f t="shared" si="47"/>
        <v>87000</v>
      </c>
      <c r="F104" s="35">
        <f t="shared" si="47"/>
        <v>108750</v>
      </c>
      <c r="G104" s="35">
        <f t="shared" si="47"/>
        <v>130500</v>
      </c>
      <c r="H104" s="35">
        <f t="shared" si="47"/>
        <v>152250</v>
      </c>
      <c r="I104" s="35">
        <f t="shared" si="47"/>
        <v>174000</v>
      </c>
      <c r="J104" s="35">
        <f t="shared" si="47"/>
        <v>195750</v>
      </c>
      <c r="K104" s="35">
        <f t="shared" si="47"/>
        <v>217500</v>
      </c>
      <c r="L104" s="35">
        <f t="shared" si="47"/>
        <v>217500</v>
      </c>
      <c r="M104" s="35">
        <f t="shared" si="47"/>
        <v>217500</v>
      </c>
      <c r="N104" s="35">
        <f t="shared" si="47"/>
        <v>217500</v>
      </c>
      <c r="O104" s="35">
        <f t="shared" si="47"/>
        <v>217500</v>
      </c>
      <c r="P104" s="35">
        <f t="shared" si="47"/>
        <v>217500</v>
      </c>
      <c r="Q104" s="35">
        <f t="shared" si="47"/>
        <v>217500</v>
      </c>
      <c r="R104" s="35">
        <f t="shared" si="47"/>
        <v>217500</v>
      </c>
      <c r="S104" s="35">
        <f t="shared" si="47"/>
        <v>217500</v>
      </c>
      <c r="T104" s="35">
        <f t="shared" si="47"/>
        <v>217500</v>
      </c>
      <c r="U104" s="35">
        <f t="shared" si="47"/>
        <v>217500</v>
      </c>
      <c r="V104" s="35">
        <f>W30/$A$104+U104-B104</f>
        <v>195750</v>
      </c>
      <c r="W104" s="35">
        <f t="shared" ref="W104:AE104" si="48">X30/$A$104+V104-C104+B104</f>
        <v>174000</v>
      </c>
      <c r="X104" s="35">
        <f t="shared" si="48"/>
        <v>152250</v>
      </c>
      <c r="Y104" s="35">
        <f t="shared" si="48"/>
        <v>130500</v>
      </c>
      <c r="Z104" s="35">
        <f t="shared" si="48"/>
        <v>108750</v>
      </c>
      <c r="AA104" s="35">
        <f t="shared" si="48"/>
        <v>87000</v>
      </c>
      <c r="AB104" s="35">
        <f t="shared" si="48"/>
        <v>65250</v>
      </c>
      <c r="AC104" s="35">
        <f t="shared" si="48"/>
        <v>43500</v>
      </c>
      <c r="AD104" s="35">
        <f t="shared" si="48"/>
        <v>21750</v>
      </c>
      <c r="AE104" s="35">
        <f t="shared" si="48"/>
        <v>0</v>
      </c>
      <c r="AF104"/>
      <c r="AG104"/>
    </row>
    <row r="105" spans="1:33" ht="15" outlineLevel="1">
      <c r="A105"/>
      <c r="B105"/>
      <c r="C105"/>
      <c r="D105"/>
      <c r="E105"/>
      <c r="F105"/>
      <c r="G105"/>
      <c r="H105"/>
      <c r="I105"/>
      <c r="J105"/>
      <c r="K105"/>
      <c r="L105"/>
      <c r="M105"/>
      <c r="N105"/>
      <c r="O105"/>
      <c r="P105"/>
      <c r="Q105"/>
      <c r="R105"/>
      <c r="S105"/>
      <c r="T105"/>
      <c r="U105"/>
      <c r="V105"/>
      <c r="W105"/>
      <c r="X105"/>
      <c r="Y105"/>
      <c r="Z105"/>
      <c r="AA105"/>
      <c r="AB105"/>
      <c r="AC105"/>
      <c r="AD105"/>
      <c r="AE105"/>
      <c r="AF105"/>
      <c r="AG105"/>
    </row>
    <row r="106" spans="1:33" ht="15" outlineLevel="1">
      <c r="A106"/>
      <c r="B106"/>
      <c r="C106" s="37"/>
      <c r="D106"/>
      <c r="E106"/>
      <c r="F106"/>
      <c r="G106"/>
      <c r="H106"/>
      <c r="I106"/>
      <c r="J106"/>
      <c r="K106"/>
      <c r="L106"/>
      <c r="M106"/>
      <c r="N106"/>
      <c r="O106"/>
      <c r="P106"/>
      <c r="Q106"/>
      <c r="R106"/>
      <c r="S106"/>
      <c r="T106"/>
      <c r="U106"/>
      <c r="V106"/>
      <c r="W106"/>
      <c r="X106"/>
      <c r="Y106"/>
      <c r="Z106"/>
      <c r="AA106"/>
      <c r="AB106"/>
      <c r="AC106"/>
      <c r="AD106"/>
      <c r="AE106"/>
      <c r="AF106"/>
      <c r="AG106"/>
    </row>
    <row r="107" spans="1:33" ht="15" outlineLevel="1">
      <c r="A107" t="s">
        <v>45</v>
      </c>
      <c r="B107" s="37">
        <f>B144</f>
        <v>-14790</v>
      </c>
      <c r="C107" s="37">
        <f>C144</f>
        <v>-28841.371125513306</v>
      </c>
      <c r="D107" s="37">
        <f t="shared" ref="D107:AE107" si="49">D144</f>
        <v>-42124.568221560454</v>
      </c>
      <c r="E107" s="37">
        <f t="shared" si="49"/>
        <v>-54608.864326962794</v>
      </c>
      <c r="F107" s="37">
        <f t="shared" si="49"/>
        <v>-66262.303402094534</v>
      </c>
      <c r="G107" s="37">
        <f t="shared" si="49"/>
        <v>-77051.651165744843</v>
      </c>
      <c r="H107" s="37">
        <f t="shared" si="49"/>
        <v>-86942.343965454478</v>
      </c>
      <c r="I107" s="37">
        <f t="shared" si="49"/>
        <v>-95898.435602665806</v>
      </c>
      <c r="J107" s="37">
        <f t="shared" si="49"/>
        <v>-103882.54203087889</v>
      </c>
      <c r="K107" s="37">
        <f t="shared" si="49"/>
        <v>-110855.78384173379</v>
      </c>
      <c r="L107" s="37">
        <f t="shared" si="49"/>
        <v>-101987.72645053621</v>
      </c>
      <c r="M107" s="37">
        <f t="shared" si="49"/>
        <v>-92764.946763690721</v>
      </c>
      <c r="N107" s="37">
        <f t="shared" si="49"/>
        <v>-83173.255889371401</v>
      </c>
      <c r="O107" s="37">
        <f t="shared" si="49"/>
        <v>-73197.897380079332</v>
      </c>
      <c r="P107" s="37">
        <f t="shared" si="49"/>
        <v>-62823.524530415569</v>
      </c>
      <c r="Q107" s="37">
        <f t="shared" si="49"/>
        <v>-52034.17676676526</v>
      </c>
      <c r="R107" s="37">
        <f t="shared" si="49"/>
        <v>-42143.483967055625</v>
      </c>
      <c r="S107" s="37">
        <f t="shared" si="49"/>
        <v>-33187.392329844297</v>
      </c>
      <c r="T107" s="37">
        <f t="shared" si="49"/>
        <v>-25203.285901631214</v>
      </c>
      <c r="U107" s="37">
        <f t="shared" si="49"/>
        <v>-18230.044090776304</v>
      </c>
      <c r="V107" s="37">
        <f t="shared" si="49"/>
        <v>-12308.101481973888</v>
      </c>
      <c r="W107" s="37">
        <f t="shared" si="49"/>
        <v>-7479.5100433060707</v>
      </c>
      <c r="X107" s="37">
        <f t="shared" si="49"/>
        <v>-3788.0038215782324</v>
      </c>
      <c r="Y107" s="37">
        <f t="shared" si="49"/>
        <v>-1279.0662254679746</v>
      </c>
      <c r="Z107" s="37">
        <f t="shared" si="49"/>
        <v>0</v>
      </c>
      <c r="AA107" s="37">
        <f t="shared" si="49"/>
        <v>0</v>
      </c>
      <c r="AB107" s="37">
        <f t="shared" si="49"/>
        <v>0</v>
      </c>
      <c r="AC107" s="37">
        <f t="shared" si="49"/>
        <v>0</v>
      </c>
      <c r="AD107" s="37">
        <f t="shared" si="49"/>
        <v>0</v>
      </c>
      <c r="AE107" s="37">
        <f t="shared" si="49"/>
        <v>0</v>
      </c>
      <c r="AF107"/>
      <c r="AG107"/>
    </row>
    <row r="108" spans="1:33" ht="15" outlineLevel="1">
      <c r="A108" t="s">
        <v>46</v>
      </c>
      <c r="B108" s="37">
        <f>B177</f>
        <v>-18465.721862167342</v>
      </c>
      <c r="C108" s="37">
        <f t="shared" ref="C108:AE108" si="50">C177</f>
        <v>-37670.072598821374</v>
      </c>
      <c r="D108" s="37">
        <f t="shared" si="50"/>
        <v>-57642.597364941568</v>
      </c>
      <c r="E108" s="37">
        <f t="shared" si="50"/>
        <v>-78414.023121706559</v>
      </c>
      <c r="F108" s="37">
        <f t="shared" si="50"/>
        <v>-100016.30590874217</v>
      </c>
      <c r="G108" s="37">
        <f t="shared" si="50"/>
        <v>-122482.68000725919</v>
      </c>
      <c r="H108" s="37">
        <f t="shared" si="50"/>
        <v>-145847.70906971689</v>
      </c>
      <c r="I108" s="37">
        <f t="shared" si="50"/>
        <v>-170147.33929467294</v>
      </c>
      <c r="J108" s="37">
        <f t="shared" si="50"/>
        <v>-195418.95472862717</v>
      </c>
      <c r="K108" s="37">
        <f t="shared" si="50"/>
        <v>-221701.43477993962</v>
      </c>
      <c r="L108" s="37">
        <f t="shared" si="50"/>
        <v>-230569.49217113719</v>
      </c>
      <c r="M108" s="37">
        <f t="shared" si="50"/>
        <v>-239792.27185798268</v>
      </c>
      <c r="N108" s="37">
        <f t="shared" si="50"/>
        <v>-249383.962732302</v>
      </c>
      <c r="O108" s="37">
        <f t="shared" si="50"/>
        <v>-259359.32124159407</v>
      </c>
      <c r="P108" s="37">
        <f t="shared" si="50"/>
        <v>-269733.69409125781</v>
      </c>
      <c r="Q108" s="37">
        <f t="shared" si="50"/>
        <v>-247267.31999274081</v>
      </c>
      <c r="R108" s="37">
        <f t="shared" si="50"/>
        <v>-223902.29093028311</v>
      </c>
      <c r="S108" s="37">
        <f t="shared" si="50"/>
        <v>-199602.66070532709</v>
      </c>
      <c r="T108" s="37">
        <f t="shared" si="50"/>
        <v>-174331.04527137283</v>
      </c>
      <c r="U108" s="37">
        <f t="shared" si="50"/>
        <v>-148048.56522006041</v>
      </c>
      <c r="V108" s="37">
        <f t="shared" si="50"/>
        <v>-120714.78596669548</v>
      </c>
      <c r="W108" s="37">
        <f t="shared" si="50"/>
        <v>-92287.655543195957</v>
      </c>
      <c r="X108" s="37">
        <f t="shared" si="50"/>
        <v>-62723.43990275645</v>
      </c>
      <c r="Y108" s="37">
        <f t="shared" si="50"/>
        <v>-31976.655636699368</v>
      </c>
      <c r="Z108" s="37">
        <f t="shared" si="50"/>
        <v>0</v>
      </c>
      <c r="AA108" s="37">
        <f t="shared" si="50"/>
        <v>0</v>
      </c>
      <c r="AB108" s="37">
        <f t="shared" si="50"/>
        <v>0</v>
      </c>
      <c r="AC108" s="37">
        <f t="shared" si="50"/>
        <v>0</v>
      </c>
      <c r="AD108" s="37">
        <f t="shared" si="50"/>
        <v>0</v>
      </c>
      <c r="AE108" s="37">
        <f t="shared" si="50"/>
        <v>0</v>
      </c>
      <c r="AF108"/>
      <c r="AG108"/>
    </row>
    <row r="109" spans="1:33" ht="15" outlineLevel="1">
      <c r="A109" t="s">
        <v>47</v>
      </c>
      <c r="B109" s="37">
        <f>B211</f>
        <v>0</v>
      </c>
      <c r="C109" s="37">
        <f t="shared" ref="C109:AE109" si="51">C211</f>
        <v>0</v>
      </c>
      <c r="D109" s="37">
        <f t="shared" si="51"/>
        <v>0</v>
      </c>
      <c r="E109" s="37">
        <f t="shared" si="51"/>
        <v>0</v>
      </c>
      <c r="F109" s="37">
        <f t="shared" si="51"/>
        <v>0</v>
      </c>
      <c r="G109" s="37">
        <f t="shared" si="51"/>
        <v>0</v>
      </c>
      <c r="H109" s="37">
        <f t="shared" si="51"/>
        <v>0</v>
      </c>
      <c r="I109" s="37">
        <f t="shared" si="51"/>
        <v>0</v>
      </c>
      <c r="J109" s="37">
        <f t="shared" si="51"/>
        <v>0</v>
      </c>
      <c r="K109" s="37">
        <f t="shared" si="51"/>
        <v>0</v>
      </c>
      <c r="L109" s="37">
        <f t="shared" si="51"/>
        <v>0</v>
      </c>
      <c r="M109" s="37">
        <f t="shared" si="51"/>
        <v>0</v>
      </c>
      <c r="N109" s="37">
        <f t="shared" si="51"/>
        <v>0</v>
      </c>
      <c r="O109" s="37">
        <f t="shared" si="51"/>
        <v>0</v>
      </c>
      <c r="P109" s="37">
        <f t="shared" si="51"/>
        <v>0</v>
      </c>
      <c r="Q109" s="37">
        <f t="shared" si="51"/>
        <v>0</v>
      </c>
      <c r="R109" s="37">
        <f t="shared" si="51"/>
        <v>0</v>
      </c>
      <c r="S109" s="37">
        <f t="shared" si="51"/>
        <v>0</v>
      </c>
      <c r="T109" s="37">
        <f t="shared" si="51"/>
        <v>0</v>
      </c>
      <c r="U109" s="37">
        <f t="shared" si="51"/>
        <v>0</v>
      </c>
      <c r="V109" s="37">
        <f t="shared" si="51"/>
        <v>0</v>
      </c>
      <c r="W109" s="37">
        <f t="shared" si="51"/>
        <v>0</v>
      </c>
      <c r="X109" s="37">
        <f t="shared" si="51"/>
        <v>0</v>
      </c>
      <c r="Y109" s="37">
        <f t="shared" si="51"/>
        <v>0</v>
      </c>
      <c r="Z109" s="37">
        <f t="shared" si="51"/>
        <v>0</v>
      </c>
      <c r="AA109" s="37">
        <f t="shared" si="51"/>
        <v>0</v>
      </c>
      <c r="AB109" s="37">
        <f t="shared" si="51"/>
        <v>0</v>
      </c>
      <c r="AC109" s="37">
        <f t="shared" si="51"/>
        <v>0</v>
      </c>
      <c r="AD109" s="37">
        <f t="shared" si="51"/>
        <v>0</v>
      </c>
      <c r="AE109" s="37">
        <f t="shared" si="51"/>
        <v>0</v>
      </c>
      <c r="AF109"/>
      <c r="AG109"/>
    </row>
    <row r="110" spans="1:33" ht="15" outlineLevel="1">
      <c r="A110" t="s">
        <v>48</v>
      </c>
      <c r="B110" s="37">
        <f>B244</f>
        <v>0</v>
      </c>
      <c r="C110" s="37">
        <f t="shared" ref="C110:AE110" si="52">C244</f>
        <v>0</v>
      </c>
      <c r="D110" s="37">
        <f t="shared" si="52"/>
        <v>0</v>
      </c>
      <c r="E110" s="37">
        <f t="shared" si="52"/>
        <v>0</v>
      </c>
      <c r="F110" s="37">
        <f t="shared" si="52"/>
        <v>0</v>
      </c>
      <c r="G110" s="37">
        <f t="shared" si="52"/>
        <v>0</v>
      </c>
      <c r="H110" s="37">
        <f t="shared" si="52"/>
        <v>0</v>
      </c>
      <c r="I110" s="37">
        <f t="shared" si="52"/>
        <v>0</v>
      </c>
      <c r="J110" s="37">
        <f t="shared" si="52"/>
        <v>0</v>
      </c>
      <c r="K110" s="37">
        <f t="shared" si="52"/>
        <v>0</v>
      </c>
      <c r="L110" s="37">
        <f t="shared" si="52"/>
        <v>0</v>
      </c>
      <c r="M110" s="37">
        <f t="shared" si="52"/>
        <v>0</v>
      </c>
      <c r="N110" s="37">
        <f t="shared" si="52"/>
        <v>0</v>
      </c>
      <c r="O110" s="37">
        <f t="shared" si="52"/>
        <v>0</v>
      </c>
      <c r="P110" s="37">
        <f t="shared" si="52"/>
        <v>0</v>
      </c>
      <c r="Q110" s="37">
        <f t="shared" si="52"/>
        <v>0</v>
      </c>
      <c r="R110" s="37">
        <f t="shared" si="52"/>
        <v>0</v>
      </c>
      <c r="S110" s="37">
        <f t="shared" si="52"/>
        <v>0</v>
      </c>
      <c r="T110" s="37">
        <f t="shared" si="52"/>
        <v>0</v>
      </c>
      <c r="U110" s="37">
        <f t="shared" si="52"/>
        <v>0</v>
      </c>
      <c r="V110" s="37">
        <f t="shared" si="52"/>
        <v>0</v>
      </c>
      <c r="W110" s="37">
        <f t="shared" si="52"/>
        <v>0</v>
      </c>
      <c r="X110" s="37">
        <f t="shared" si="52"/>
        <v>0</v>
      </c>
      <c r="Y110" s="37">
        <f t="shared" si="52"/>
        <v>0</v>
      </c>
      <c r="Z110" s="37">
        <f t="shared" si="52"/>
        <v>0</v>
      </c>
      <c r="AA110" s="37">
        <f t="shared" si="52"/>
        <v>0</v>
      </c>
      <c r="AB110" s="37">
        <f t="shared" si="52"/>
        <v>0</v>
      </c>
      <c r="AC110" s="37">
        <f t="shared" si="52"/>
        <v>0</v>
      </c>
      <c r="AD110" s="37">
        <f t="shared" si="52"/>
        <v>0</v>
      </c>
      <c r="AE110" s="37">
        <f t="shared" si="52"/>
        <v>0</v>
      </c>
      <c r="AF110"/>
      <c r="AG110"/>
    </row>
    <row r="111" spans="1:33" ht="15" outlineLevel="1">
      <c r="A111"/>
      <c r="B111"/>
      <c r="C111"/>
      <c r="D111"/>
      <c r="E111"/>
      <c r="F111"/>
      <c r="G111"/>
      <c r="H111"/>
      <c r="I111"/>
      <c r="J111"/>
      <c r="K111"/>
      <c r="L111"/>
      <c r="M111"/>
      <c r="N111"/>
      <c r="O111"/>
      <c r="P111"/>
      <c r="Q111"/>
      <c r="R111"/>
      <c r="S111"/>
      <c r="T111"/>
      <c r="U111"/>
      <c r="V111"/>
      <c r="W111"/>
      <c r="X111"/>
      <c r="Y111"/>
      <c r="Z111"/>
      <c r="AA111"/>
      <c r="AB111"/>
      <c r="AC111"/>
      <c r="AD111"/>
      <c r="AE111"/>
      <c r="AF111"/>
      <c r="AG111"/>
    </row>
    <row r="112" spans="1:33" ht="15" outlineLevel="1">
      <c r="A112"/>
      <c r="B112"/>
      <c r="C112"/>
      <c r="D112"/>
      <c r="E112"/>
      <c r="F112"/>
      <c r="G112"/>
      <c r="H112"/>
      <c r="I112"/>
      <c r="J112"/>
      <c r="K112"/>
      <c r="L112"/>
      <c r="M112"/>
      <c r="N112"/>
      <c r="O112"/>
      <c r="P112"/>
      <c r="Q112"/>
      <c r="R112"/>
      <c r="S112"/>
      <c r="T112"/>
      <c r="U112"/>
      <c r="V112"/>
      <c r="W112"/>
      <c r="X112"/>
      <c r="Y112"/>
      <c r="Z112"/>
      <c r="AA112"/>
      <c r="AB112"/>
      <c r="AC112"/>
      <c r="AD112"/>
      <c r="AE112"/>
      <c r="AF112"/>
      <c r="AG112"/>
    </row>
    <row r="113" spans="1:33" ht="15" outlineLevel="1">
      <c r="A113" s="2" t="s">
        <v>57</v>
      </c>
      <c r="B113">
        <f t="shared" ref="B113:AE113" si="53">B102</f>
        <v>1</v>
      </c>
      <c r="C113">
        <f t="shared" si="53"/>
        <v>2</v>
      </c>
      <c r="D113">
        <f t="shared" si="53"/>
        <v>3</v>
      </c>
      <c r="E113">
        <f t="shared" si="53"/>
        <v>4</v>
      </c>
      <c r="F113">
        <f t="shared" si="53"/>
        <v>5</v>
      </c>
      <c r="G113">
        <f t="shared" si="53"/>
        <v>6</v>
      </c>
      <c r="H113">
        <f t="shared" si="53"/>
        <v>7</v>
      </c>
      <c r="I113">
        <f t="shared" si="53"/>
        <v>8</v>
      </c>
      <c r="J113">
        <f t="shared" si="53"/>
        <v>9</v>
      </c>
      <c r="K113">
        <f t="shared" si="53"/>
        <v>10</v>
      </c>
      <c r="L113">
        <f t="shared" si="53"/>
        <v>11</v>
      </c>
      <c r="M113">
        <f t="shared" si="53"/>
        <v>12</v>
      </c>
      <c r="N113">
        <f t="shared" si="53"/>
        <v>13</v>
      </c>
      <c r="O113">
        <f t="shared" si="53"/>
        <v>14</v>
      </c>
      <c r="P113">
        <f t="shared" si="53"/>
        <v>15</v>
      </c>
      <c r="Q113">
        <f t="shared" si="53"/>
        <v>16</v>
      </c>
      <c r="R113">
        <f t="shared" si="53"/>
        <v>17</v>
      </c>
      <c r="S113">
        <f t="shared" si="53"/>
        <v>18</v>
      </c>
      <c r="T113">
        <f t="shared" si="53"/>
        <v>19</v>
      </c>
      <c r="U113">
        <f t="shared" si="53"/>
        <v>20</v>
      </c>
      <c r="V113">
        <f t="shared" si="53"/>
        <v>21</v>
      </c>
      <c r="W113">
        <f t="shared" si="53"/>
        <v>22</v>
      </c>
      <c r="X113">
        <f t="shared" si="53"/>
        <v>23</v>
      </c>
      <c r="Y113">
        <f t="shared" si="53"/>
        <v>24</v>
      </c>
      <c r="Z113">
        <f t="shared" si="53"/>
        <v>25</v>
      </c>
      <c r="AA113">
        <f t="shared" si="53"/>
        <v>26</v>
      </c>
      <c r="AB113">
        <f t="shared" si="53"/>
        <v>27</v>
      </c>
      <c r="AC113">
        <f t="shared" si="53"/>
        <v>28</v>
      </c>
      <c r="AD113">
        <f t="shared" si="53"/>
        <v>29</v>
      </c>
      <c r="AE113">
        <f t="shared" si="53"/>
        <v>30</v>
      </c>
      <c r="AF113"/>
      <c r="AG113"/>
    </row>
    <row r="114" spans="1:33" ht="15" outlineLevel="1">
      <c r="A114">
        <v>1</v>
      </c>
      <c r="B114" s="37">
        <f>IPMT('PV - AO'!$B$8,'PV - AO'!B$102,'PV - AO'!$B$7,'PV - AO'!$C$31)</f>
        <v>-14790</v>
      </c>
      <c r="C114" s="37">
        <f>IPMT('PV - AO'!$B$8,'PV - AO'!C$102,'PV - AO'!$B$7,'PV - AO'!$C$31)</f>
        <v>-14051.371125513306</v>
      </c>
      <c r="D114" s="37">
        <f>IPMT('PV - AO'!$B$8,'PV - AO'!D$102,'PV - AO'!$B$7,'PV - AO'!$C$31)</f>
        <v>-13283.197096047146</v>
      </c>
      <c r="E114" s="37">
        <f>IPMT('PV - AO'!$B$8,'PV - AO'!E$102,'PV - AO'!$B$7,'PV - AO'!$C$31)</f>
        <v>-12484.296105402338</v>
      </c>
      <c r="F114" s="37">
        <f>IPMT('PV - AO'!$B$8,'PV - AO'!F$102,'PV - AO'!$B$7,'PV - AO'!$C$31)</f>
        <v>-11653.439075131739</v>
      </c>
      <c r="G114" s="37">
        <f>IPMT('PV - AO'!$B$8,'PV - AO'!G$102,'PV - AO'!$B$7,'PV - AO'!$C$31)</f>
        <v>-10789.347763650312</v>
      </c>
      <c r="H114" s="37">
        <f>IPMT('PV - AO'!$B$8,'PV - AO'!H$102,'PV - AO'!$B$7,'PV - AO'!$C$31)</f>
        <v>-9890.6927997096318</v>
      </c>
      <c r="I114" s="37">
        <f>IPMT('PV - AO'!$B$8,'PV - AO'!I$102,'PV - AO'!$B$7,'PV - AO'!$C$31)</f>
        <v>-8956.0916372113243</v>
      </c>
      <c r="J114" s="37">
        <f>IPMT('PV - AO'!$B$8,'PV - AO'!J$102,'PV - AO'!$B$7,'PV - AO'!$C$31)</f>
        <v>-7984.1064282130828</v>
      </c>
      <c r="K114" s="37">
        <f>IPMT('PV - AO'!$B$8,'PV - AO'!K$102,'PV - AO'!$B$7,'PV - AO'!$C$31)</f>
        <v>-6973.2418108549118</v>
      </c>
      <c r="L114" s="37">
        <f>IPMT('PV - AO'!$B$8,'PV - AO'!L$102,'PV - AO'!$B$7,'PV - AO'!$C$31)</f>
        <v>-5921.9426088024156</v>
      </c>
      <c r="M114" s="37">
        <f>IPMT('PV - AO'!$B$8,'PV - AO'!M$102,'PV - AO'!$B$7,'PV - AO'!$C$31)</f>
        <v>-4828.5914386678187</v>
      </c>
      <c r="N114" s="37">
        <f>IPMT('PV - AO'!$B$8,'PV - AO'!N$102,'PV - AO'!$B$7,'PV - AO'!$C$31)</f>
        <v>-3691.5062217278382</v>
      </c>
      <c r="O114" s="37">
        <f>IPMT('PV - AO'!$B$8,'PV - AO'!O$102,'PV - AO'!$B$7,'PV - AO'!$C$31)</f>
        <v>-2508.9375961102578</v>
      </c>
      <c r="P114" s="37">
        <f>IPMT('PV - AO'!$B$8,'PV - AO'!P$102,'PV - AO'!$B$7,'PV - AO'!$C$31)</f>
        <v>-1279.0662254679746</v>
      </c>
      <c r="Q114"/>
      <c r="R114"/>
      <c r="S114"/>
      <c r="T114"/>
      <c r="U114"/>
      <c r="V114"/>
      <c r="W114"/>
      <c r="X114"/>
      <c r="Y114"/>
      <c r="Z114"/>
      <c r="AA114"/>
      <c r="AB114"/>
      <c r="AC114"/>
      <c r="AD114"/>
      <c r="AE114"/>
      <c r="AF114"/>
      <c r="AG114"/>
    </row>
    <row r="115" spans="1:33" ht="15" outlineLevel="1">
      <c r="A115">
        <v>2</v>
      </c>
      <c r="B115" s="37"/>
      <c r="C115" s="37">
        <f>IFERROR(IPMT('PV - AO'!$B$8,'PV - AO'!C$102-$A115+1,'PV - AO'!$B$7,'PV - AO'!$D$31),0)</f>
        <v>-14790</v>
      </c>
      <c r="D115" s="37">
        <f>IFERROR(IPMT('PV - AO'!$B$8,'PV - AO'!D$102-$A115+1,'PV - AO'!$B$7,'PV - AO'!$D$31),0)</f>
        <v>-14051.371125513306</v>
      </c>
      <c r="E115" s="37">
        <f>IFERROR(IPMT('PV - AO'!$B$8,'PV - AO'!E$102-$A115+1,'PV - AO'!$B$7,'PV - AO'!$D$31),0)</f>
        <v>-13283.197096047146</v>
      </c>
      <c r="F115" s="37">
        <f>IFERROR(IPMT('PV - AO'!$B$8,'PV - AO'!F$102-$A115+1,'PV - AO'!$B$7,'PV - AO'!$D$31),0)</f>
        <v>-12484.296105402338</v>
      </c>
      <c r="G115" s="37">
        <f>IFERROR(IPMT('PV - AO'!$B$8,'PV - AO'!G$102-$A115+1,'PV - AO'!$B$7,'PV - AO'!$D$31),0)</f>
        <v>-11653.439075131739</v>
      </c>
      <c r="H115" s="37">
        <f>IFERROR(IPMT('PV - AO'!$B$8,'PV - AO'!H$102-$A115+1,'PV - AO'!$B$7,'PV - AO'!$D$31),0)</f>
        <v>-10789.347763650312</v>
      </c>
      <c r="I115" s="37">
        <f>IFERROR(IPMT('PV - AO'!$B$8,'PV - AO'!I$102-$A115+1,'PV - AO'!$B$7,'PV - AO'!$D$31),0)</f>
        <v>-9890.6927997096318</v>
      </c>
      <c r="J115" s="37">
        <f>IFERROR(IPMT('PV - AO'!$B$8,'PV - AO'!J$102-$A115+1,'PV - AO'!$B$7,'PV - AO'!$D$31),0)</f>
        <v>-8956.0916372113243</v>
      </c>
      <c r="K115" s="37">
        <f>IFERROR(IPMT('PV - AO'!$B$8,'PV - AO'!K$102-$A115+1,'PV - AO'!$B$7,'PV - AO'!$D$31),0)</f>
        <v>-7984.1064282130828</v>
      </c>
      <c r="L115" s="37">
        <f>IFERROR(IPMT('PV - AO'!$B$8,'PV - AO'!L$102-$A115+1,'PV - AO'!$B$7,'PV - AO'!$D$31),0)</f>
        <v>-6973.2418108549118</v>
      </c>
      <c r="M115" s="37">
        <f>IFERROR(IPMT('PV - AO'!$B$8,'PV - AO'!M$102-$A115+1,'PV - AO'!$B$7,'PV - AO'!$D$31),0)</f>
        <v>-5921.9426088024156</v>
      </c>
      <c r="N115" s="37">
        <f>IFERROR(IPMT('PV - AO'!$B$8,'PV - AO'!N$102-$A115+1,'PV - AO'!$B$7,'PV - AO'!$D$31),0)</f>
        <v>-4828.5914386678187</v>
      </c>
      <c r="O115" s="37">
        <f>IFERROR(IPMT('PV - AO'!$B$8,'PV - AO'!O$102-$A115+1,'PV - AO'!$B$7,'PV - AO'!$D$31),0)</f>
        <v>-3691.5062217278382</v>
      </c>
      <c r="P115" s="37">
        <f>IFERROR(IPMT('PV - AO'!$B$8,'PV - AO'!P$102-$A115+1,'PV - AO'!$B$7,'PV - AO'!$D$31),0)</f>
        <v>-2508.9375961102578</v>
      </c>
      <c r="Q115" s="37">
        <f>IFERROR(IPMT('PV - AO'!$B$8,'PV - AO'!Q$102-$A115+1,'PV - AO'!$B$7,'PV - AO'!$D$31),0)</f>
        <v>-1279.0662254679746</v>
      </c>
      <c r="R115" s="37">
        <f>IFERROR(IPMT('PV - AO'!$B$8,'PV - AO'!R$102-$A115+1,'PV - AO'!$B$7,'PV - AO'!$D$31),0)</f>
        <v>0</v>
      </c>
      <c r="S115" s="37">
        <f>IFERROR(IPMT('PV - AO'!$B$8,'PV - AO'!S$102-$A115+1,'PV - AO'!$B$7,'PV - AO'!$D$31),0)</f>
        <v>0</v>
      </c>
      <c r="T115" s="37">
        <f>IFERROR(IPMT('PV - AO'!$B$8,'PV - AO'!T$102-$A115+1,'PV - AO'!$B$7,'PV - AO'!$D$31),0)</f>
        <v>0</v>
      </c>
      <c r="U115" s="37">
        <f>IFERROR(IPMT('PV - AO'!$B$8,'PV - AO'!U$102-$A115+1,'PV - AO'!$B$7,'PV - AO'!$D$31),0)</f>
        <v>0</v>
      </c>
      <c r="V115" s="37">
        <f>IFERROR(IPMT('PV - AO'!$B$8,'PV - AO'!V$102-$A115+1,'PV - AO'!$B$7,'PV - AO'!$D$31),0)</f>
        <v>0</v>
      </c>
      <c r="W115" s="37">
        <f>IFERROR(IPMT('PV - AO'!$B$8,'PV - AO'!W$102-$A115+1,'PV - AO'!$B$7,'PV - AO'!$D$31),0)</f>
        <v>0</v>
      </c>
      <c r="X115" s="37">
        <f>IFERROR(IPMT('PV - AO'!$B$8,'PV - AO'!X$102-$A115+1,'PV - AO'!$B$7,'PV - AO'!$D$31),0)</f>
        <v>0</v>
      </c>
      <c r="Y115" s="37">
        <f>IFERROR(IPMT('PV - AO'!$B$8,'PV - AO'!Y$102-$A115+1,'PV - AO'!$B$7,'PV - AO'!$D$31),0)</f>
        <v>0</v>
      </c>
      <c r="Z115" s="37">
        <f>IFERROR(IPMT('PV - AO'!$B$8,'PV - AO'!Z$102-$A115+1,'PV - AO'!$B$7,'PV - AO'!$D$31),0)</f>
        <v>0</v>
      </c>
      <c r="AA115" s="37">
        <f>IFERROR(IPMT('PV - AO'!$B$8,'PV - AO'!AA$102-$A115+1,'PV - AO'!$B$7,'PV - AO'!$D$31),0)</f>
        <v>0</v>
      </c>
      <c r="AB115" s="37">
        <f>IFERROR(IPMT('PV - AO'!$B$8,'PV - AO'!AB$102-$A115+1,'PV - AO'!$B$7,'PV - AO'!$D$31),0)</f>
        <v>0</v>
      </c>
      <c r="AC115" s="37">
        <f>IFERROR(IPMT('PV - AO'!$B$8,'PV - AO'!AC$102-$A115+1,'PV - AO'!$B$7,'PV - AO'!$D$31),0)</f>
        <v>0</v>
      </c>
      <c r="AD115" s="37">
        <f>IFERROR(IPMT('PV - AO'!$B$8,'PV - AO'!AD$102-$A115+1,'PV - AO'!$B$7,'PV - AO'!$D$31),0)</f>
        <v>0</v>
      </c>
      <c r="AE115" s="37">
        <f>IFERROR(IPMT('PV - AO'!$B$8,'PV - AO'!AE$102-$A115+1,'PV - AO'!$B$7,'PV - AO'!$D$31),0)</f>
        <v>0</v>
      </c>
      <c r="AF115"/>
      <c r="AG115"/>
    </row>
    <row r="116" spans="1:33" ht="15" outlineLevel="1">
      <c r="A116">
        <v>3</v>
      </c>
      <c r="B116" s="37"/>
      <c r="C116" s="37"/>
      <c r="D116" s="37">
        <f>IFERROR(IPMT('PV - AO'!$B$8,'PV - AO'!D$102-$A116+1,'PV - AO'!$B$7,'PV - AO'!$E$31),0)</f>
        <v>-14790</v>
      </c>
      <c r="E116" s="37">
        <f>IFERROR(IPMT('PV - AO'!$B$8,'PV - AO'!E$102-$A116+1,'PV - AO'!$B$7,'PV - AO'!$E$31),0)</f>
        <v>-14051.371125513306</v>
      </c>
      <c r="F116" s="37">
        <f>IFERROR(IPMT('PV - AO'!$B$8,'PV - AO'!F$102-$A116+1,'PV - AO'!$B$7,'PV - AO'!$E$31),0)</f>
        <v>-13283.197096047146</v>
      </c>
      <c r="G116" s="37">
        <f>IFERROR(IPMT('PV - AO'!$B$8,'PV - AO'!G$102-$A116+1,'PV - AO'!$B$7,'PV - AO'!$E$31),0)</f>
        <v>-12484.296105402338</v>
      </c>
      <c r="H116" s="37">
        <f>IFERROR(IPMT('PV - AO'!$B$8,'PV - AO'!H$102-$A116+1,'PV - AO'!$B$7,'PV - AO'!$E$31),0)</f>
        <v>-11653.439075131739</v>
      </c>
      <c r="I116" s="37">
        <f>IFERROR(IPMT('PV - AO'!$B$8,'PV - AO'!I$102-$A116+1,'PV - AO'!$B$7,'PV - AO'!$E$31),0)</f>
        <v>-10789.347763650312</v>
      </c>
      <c r="J116" s="37">
        <f>IFERROR(IPMT('PV - AO'!$B$8,'PV - AO'!J$102-$A116+1,'PV - AO'!$B$7,'PV - AO'!$E$31),0)</f>
        <v>-9890.6927997096318</v>
      </c>
      <c r="K116" s="37">
        <f>IFERROR(IPMT('PV - AO'!$B$8,'PV - AO'!K$102-$A116+1,'PV - AO'!$B$7,'PV - AO'!$E$31),0)</f>
        <v>-8956.0916372113243</v>
      </c>
      <c r="L116" s="37">
        <f>IFERROR(IPMT('PV - AO'!$B$8,'PV - AO'!L$102-$A116+1,'PV - AO'!$B$7,'PV - AO'!$E$31),0)</f>
        <v>-7984.1064282130828</v>
      </c>
      <c r="M116" s="37">
        <f>IFERROR(IPMT('PV - AO'!$B$8,'PV - AO'!M$102-$A116+1,'PV - AO'!$B$7,'PV - AO'!$E$31),0)</f>
        <v>-6973.2418108549118</v>
      </c>
      <c r="N116" s="37">
        <f>IFERROR(IPMT('PV - AO'!$B$8,'PV - AO'!N$102-$A116+1,'PV - AO'!$B$7,'PV - AO'!$E$31),0)</f>
        <v>-5921.9426088024156</v>
      </c>
      <c r="O116" s="37">
        <f>IFERROR(IPMT('PV - AO'!$B$8,'PV - AO'!O$102-$A116+1,'PV - AO'!$B$7,'PV - AO'!$E$31),0)</f>
        <v>-4828.5914386678187</v>
      </c>
      <c r="P116" s="37">
        <f>IFERROR(IPMT('PV - AO'!$B$8,'PV - AO'!P$102-$A116+1,'PV - AO'!$B$7,'PV - AO'!$E$31),0)</f>
        <v>-3691.5062217278382</v>
      </c>
      <c r="Q116" s="37">
        <f>IFERROR(IPMT('PV - AO'!$B$8,'PV - AO'!Q$102-$A116+1,'PV - AO'!$B$7,'PV - AO'!$E$31),0)</f>
        <v>-2508.9375961102578</v>
      </c>
      <c r="R116" s="37">
        <f>IFERROR(IPMT('PV - AO'!$B$8,'PV - AO'!R$102-$A116+1,'PV - AO'!$B$7,'PV - AO'!$E$31),0)</f>
        <v>-1279.0662254679746</v>
      </c>
      <c r="S116" s="37">
        <f>IFERROR(IPMT('PV - AO'!$B$8,'PV - AO'!S$102-$A116+1,'PV - AO'!$B$7,'PV - AO'!$E$31),0)</f>
        <v>0</v>
      </c>
      <c r="T116" s="37">
        <f>IFERROR(IPMT('PV - AO'!$B$8,'PV - AO'!T$102-$A116+1,'PV - AO'!$B$7,'PV - AO'!$E$31),0)</f>
        <v>0</v>
      </c>
      <c r="U116" s="37">
        <f>IFERROR(IPMT('PV - AO'!$B$8,'PV - AO'!U$102-$A116+1,'PV - AO'!$B$7,'PV - AO'!$E$31),0)</f>
        <v>0</v>
      </c>
      <c r="V116" s="37">
        <f>IFERROR(IPMT('PV - AO'!$B$8,'PV - AO'!V$102-$A116+1,'PV - AO'!$B$7,'PV - AO'!$E$31),0)</f>
        <v>0</v>
      </c>
      <c r="W116" s="37">
        <f>IFERROR(IPMT('PV - AO'!$B$8,'PV - AO'!W$102-$A116+1,'PV - AO'!$B$7,'PV - AO'!$E$31),0)</f>
        <v>0</v>
      </c>
      <c r="X116" s="37">
        <f>IFERROR(IPMT('PV - AO'!$B$8,'PV - AO'!X$102-$A116+1,'PV - AO'!$B$7,'PV - AO'!$E$31),0)</f>
        <v>0</v>
      </c>
      <c r="Y116" s="37">
        <f>IFERROR(IPMT('PV - AO'!$B$8,'PV - AO'!Y$102-$A116+1,'PV - AO'!$B$7,'PV - AO'!$E$31),0)</f>
        <v>0</v>
      </c>
      <c r="Z116" s="37">
        <f>IFERROR(IPMT('PV - AO'!$B$8,'PV - AO'!Z$102-$A116+1,'PV - AO'!$B$7,'PV - AO'!$E$31),0)</f>
        <v>0</v>
      </c>
      <c r="AA116" s="37">
        <f>IFERROR(IPMT('PV - AO'!$B$8,'PV - AO'!AA$102-$A116+1,'PV - AO'!$B$7,'PV - AO'!$E$31),0)</f>
        <v>0</v>
      </c>
      <c r="AB116" s="37">
        <f>IFERROR(IPMT('PV - AO'!$B$8,'PV - AO'!AB$102-$A116+1,'PV - AO'!$B$7,'PV - AO'!$E$31),0)</f>
        <v>0</v>
      </c>
      <c r="AC116" s="37">
        <f>IFERROR(IPMT('PV - AO'!$B$8,'PV - AO'!AC$102-$A116+1,'PV - AO'!$B$7,'PV - AO'!$E$31),0)</f>
        <v>0</v>
      </c>
      <c r="AD116" s="37">
        <f>IFERROR(IPMT('PV - AO'!$B$8,'PV - AO'!AD$102-$A116+1,'PV - AO'!$B$7,'PV - AO'!$E$31),0)</f>
        <v>0</v>
      </c>
      <c r="AE116" s="37">
        <f>IFERROR(IPMT('PV - AO'!$B$8,'PV - AO'!AE$102-$A116+1,'PV - AO'!$B$7,'PV - AO'!$E$31),0)</f>
        <v>0</v>
      </c>
      <c r="AF116"/>
      <c r="AG116"/>
    </row>
    <row r="117" spans="1:33" ht="15" outlineLevel="1">
      <c r="A117">
        <v>4</v>
      </c>
      <c r="B117" s="37"/>
      <c r="C117" s="37"/>
      <c r="D117" s="37"/>
      <c r="E117" s="37">
        <f>IFERROR(IPMT('PV - AO'!$B$8,'PV - AO'!E$102-$A117+1,'PV - AO'!$B$7,'PV - AO'!$F$31),0)</f>
        <v>-14790</v>
      </c>
      <c r="F117" s="37">
        <f>IFERROR(IPMT('PV - AO'!$B$8,'PV - AO'!F$102-$A117+1,'PV - AO'!$B$7,'PV - AO'!$F$31),0)</f>
        <v>-14051.371125513306</v>
      </c>
      <c r="G117" s="37">
        <f>IFERROR(IPMT('PV - AO'!$B$8,'PV - AO'!G$102-$A117+1,'PV - AO'!$B$7,'PV - AO'!$F$31),0)</f>
        <v>-13283.197096047146</v>
      </c>
      <c r="H117" s="37">
        <f>IFERROR(IPMT('PV - AO'!$B$8,'PV - AO'!H$102-$A117+1,'PV - AO'!$B$7,'PV - AO'!$F$31),0)</f>
        <v>-12484.296105402338</v>
      </c>
      <c r="I117" s="37">
        <f>IFERROR(IPMT('PV - AO'!$B$8,'PV - AO'!I$102-$A117+1,'PV - AO'!$B$7,'PV - AO'!$F$31),0)</f>
        <v>-11653.439075131739</v>
      </c>
      <c r="J117" s="37">
        <f>IFERROR(IPMT('PV - AO'!$B$8,'PV - AO'!J$102-$A117+1,'PV - AO'!$B$7,'PV - AO'!$F$31),0)</f>
        <v>-10789.347763650312</v>
      </c>
      <c r="K117" s="37">
        <f>IFERROR(IPMT('PV - AO'!$B$8,'PV - AO'!K$102-$A117+1,'PV - AO'!$B$7,'PV - AO'!$F$31),0)</f>
        <v>-9890.6927997096318</v>
      </c>
      <c r="L117" s="37">
        <f>IFERROR(IPMT('PV - AO'!$B$8,'PV - AO'!L$102-$A117+1,'PV - AO'!$B$7,'PV - AO'!$F$31),0)</f>
        <v>-8956.0916372113243</v>
      </c>
      <c r="M117" s="37">
        <f>IFERROR(IPMT('PV - AO'!$B$8,'PV - AO'!M$102-$A117+1,'PV - AO'!$B$7,'PV - AO'!$F$31),0)</f>
        <v>-7984.1064282130828</v>
      </c>
      <c r="N117" s="37">
        <f>IFERROR(IPMT('PV - AO'!$B$8,'PV - AO'!N$102-$A117+1,'PV - AO'!$B$7,'PV - AO'!$F$31),0)</f>
        <v>-6973.2418108549118</v>
      </c>
      <c r="O117" s="37">
        <f>IFERROR(IPMT('PV - AO'!$B$8,'PV - AO'!O$102-$A117+1,'PV - AO'!$B$7,'PV - AO'!$F$31),0)</f>
        <v>-5921.9426088024156</v>
      </c>
      <c r="P117" s="37">
        <f>IFERROR(IPMT('PV - AO'!$B$8,'PV - AO'!P$102-$A117+1,'PV - AO'!$B$7,'PV - AO'!$F$31),0)</f>
        <v>-4828.5914386678187</v>
      </c>
      <c r="Q117" s="37">
        <f>IFERROR(IPMT('PV - AO'!$B$8,'PV - AO'!Q$102-$A117+1,'PV - AO'!$B$7,'PV - AO'!$F$31),0)</f>
        <v>-3691.5062217278382</v>
      </c>
      <c r="R117" s="37">
        <f>IFERROR(IPMT('PV - AO'!$B$8,'PV - AO'!R$102-$A117+1,'PV - AO'!$B$7,'PV - AO'!$F$31),0)</f>
        <v>-2508.9375961102578</v>
      </c>
      <c r="S117" s="37">
        <f>IFERROR(IPMT('PV - AO'!$B$8,'PV - AO'!S$102-$A117+1,'PV - AO'!$B$7,'PV - AO'!$F$31),0)</f>
        <v>-1279.0662254679746</v>
      </c>
      <c r="T117" s="37">
        <f>IFERROR(IPMT('PV - AO'!$B$8,'PV - AO'!T$102-$A117+1,'PV - AO'!$B$7,'PV - AO'!$F$31),0)</f>
        <v>0</v>
      </c>
      <c r="U117" s="37">
        <f>IFERROR(IPMT('PV - AO'!$B$8,'PV - AO'!U$102-$A117+1,'PV - AO'!$B$7,'PV - AO'!$F$31),0)</f>
        <v>0</v>
      </c>
      <c r="V117" s="37">
        <f>IFERROR(IPMT('PV - AO'!$B$8,'PV - AO'!V$102-$A117+1,'PV - AO'!$B$7,'PV - AO'!$F$31),0)</f>
        <v>0</v>
      </c>
      <c r="W117" s="37">
        <f>IFERROR(IPMT('PV - AO'!$B$8,'PV - AO'!W$102-$A117+1,'PV - AO'!$B$7,'PV - AO'!$F$31),0)</f>
        <v>0</v>
      </c>
      <c r="X117" s="37">
        <f>IFERROR(IPMT('PV - AO'!$B$8,'PV - AO'!X$102-$A117+1,'PV - AO'!$B$7,'PV - AO'!$F$31),0)</f>
        <v>0</v>
      </c>
      <c r="Y117" s="37">
        <f>IFERROR(IPMT('PV - AO'!$B$8,'PV - AO'!Y$102-$A117+1,'PV - AO'!$B$7,'PV - AO'!$F$31),0)</f>
        <v>0</v>
      </c>
      <c r="Z117" s="37">
        <f>IFERROR(IPMT('PV - AO'!$B$8,'PV - AO'!Z$102-$A117+1,'PV - AO'!$B$7,'PV - AO'!$F$31),0)</f>
        <v>0</v>
      </c>
      <c r="AA117" s="37">
        <f>IFERROR(IPMT('PV - AO'!$B$8,'PV - AO'!AA$102-$A117+1,'PV - AO'!$B$7,'PV - AO'!$F$31),0)</f>
        <v>0</v>
      </c>
      <c r="AB117" s="37">
        <f>IFERROR(IPMT('PV - AO'!$B$8,'PV - AO'!AB$102-$A117+1,'PV - AO'!$B$7,'PV - AO'!$F$31),0)</f>
        <v>0</v>
      </c>
      <c r="AC117" s="37">
        <f>IFERROR(IPMT('PV - AO'!$B$8,'PV - AO'!AC$102-$A117+1,'PV - AO'!$B$7,'PV - AO'!$F$31),0)</f>
        <v>0</v>
      </c>
      <c r="AD117" s="37">
        <f>IFERROR(IPMT('PV - AO'!$B$8,'PV - AO'!AD$102-$A117+1,'PV - AO'!$B$7,'PV - AO'!$F$31),0)</f>
        <v>0</v>
      </c>
      <c r="AE117" s="37">
        <f>IFERROR(IPMT('PV - AO'!$B$8,'PV - AO'!AE$102-$A117+1,'PV - AO'!$B$7,'PV - AO'!$F$31),0)</f>
        <v>0</v>
      </c>
      <c r="AF117"/>
      <c r="AG117"/>
    </row>
    <row r="118" spans="1:33" ht="15" outlineLevel="1">
      <c r="A118">
        <v>5</v>
      </c>
      <c r="B118" s="37"/>
      <c r="C118" s="37"/>
      <c r="D118" s="37"/>
      <c r="E118" s="37"/>
      <c r="F118" s="37">
        <f>IFERROR(IPMT('PV - AO'!$B$8,'PV - AO'!F$102-$A118+1,'PV - AO'!$B$7,'PV - AO'!$G$31),0)</f>
        <v>-14790</v>
      </c>
      <c r="G118" s="37">
        <f>IFERROR(IPMT('PV - AO'!$B$8,'PV - AO'!G$102-$A118+1,'PV - AO'!$B$7,'PV - AO'!$G$31),0)</f>
        <v>-14051.371125513306</v>
      </c>
      <c r="H118" s="37">
        <f>IFERROR(IPMT('PV - AO'!$B$8,'PV - AO'!H$102-$A118+1,'PV - AO'!$B$7,'PV - AO'!$G$31),0)</f>
        <v>-13283.197096047146</v>
      </c>
      <c r="I118" s="37">
        <f>IFERROR(IPMT('PV - AO'!$B$8,'PV - AO'!I$102-$A118+1,'PV - AO'!$B$7,'PV - AO'!$G$31),0)</f>
        <v>-12484.296105402338</v>
      </c>
      <c r="J118" s="37">
        <f>IFERROR(IPMT('PV - AO'!$B$8,'PV - AO'!J$102-$A118+1,'PV - AO'!$B$7,'PV - AO'!$G$31),0)</f>
        <v>-11653.439075131739</v>
      </c>
      <c r="K118" s="37">
        <f>IFERROR(IPMT('PV - AO'!$B$8,'PV - AO'!K$102-$A118+1,'PV - AO'!$B$7,'PV - AO'!$G$31),0)</f>
        <v>-10789.347763650312</v>
      </c>
      <c r="L118" s="37">
        <f>IFERROR(IPMT('PV - AO'!$B$8,'PV - AO'!L$102-$A118+1,'PV - AO'!$B$7,'PV - AO'!$G$31),0)</f>
        <v>-9890.6927997096318</v>
      </c>
      <c r="M118" s="37">
        <f>IFERROR(IPMT('PV - AO'!$B$8,'PV - AO'!M$102-$A118+1,'PV - AO'!$B$7,'PV - AO'!$G$31),0)</f>
        <v>-8956.0916372113243</v>
      </c>
      <c r="N118" s="37">
        <f>IFERROR(IPMT('PV - AO'!$B$8,'PV - AO'!N$102-$A118+1,'PV - AO'!$B$7,'PV - AO'!$G$31),0)</f>
        <v>-7984.1064282130828</v>
      </c>
      <c r="O118" s="37">
        <f>IFERROR(IPMT('PV - AO'!$B$8,'PV - AO'!O$102-$A118+1,'PV - AO'!$B$7,'PV - AO'!$G$31),0)</f>
        <v>-6973.2418108549118</v>
      </c>
      <c r="P118" s="37">
        <f>IFERROR(IPMT('PV - AO'!$B$8,'PV - AO'!P$102-$A118+1,'PV - AO'!$B$7,'PV - AO'!$G$31),0)</f>
        <v>-5921.9426088024156</v>
      </c>
      <c r="Q118" s="37">
        <f>IFERROR(IPMT('PV - AO'!$B$8,'PV - AO'!Q$102-$A118+1,'PV - AO'!$B$7,'PV - AO'!$G$31),0)</f>
        <v>-4828.5914386678187</v>
      </c>
      <c r="R118" s="37">
        <f>IFERROR(IPMT('PV - AO'!$B$8,'PV - AO'!R$102-$A118+1,'PV - AO'!$B$7,'PV - AO'!$G$31),0)</f>
        <v>-3691.5062217278382</v>
      </c>
      <c r="S118" s="37">
        <f>IFERROR(IPMT('PV - AO'!$B$8,'PV - AO'!S$102-$A118+1,'PV - AO'!$B$7,'PV - AO'!$G$31),0)</f>
        <v>-2508.9375961102578</v>
      </c>
      <c r="T118" s="37">
        <f>IFERROR(IPMT('PV - AO'!$B$8,'PV - AO'!T$102-$A118+1,'PV - AO'!$B$7,'PV - AO'!$G$31),0)</f>
        <v>-1279.0662254679746</v>
      </c>
      <c r="U118" s="37">
        <f>IFERROR(IPMT('PV - AO'!$B$8,'PV - AO'!U$102-$A118+1,'PV - AO'!$B$7,'PV - AO'!$G$31),0)</f>
        <v>0</v>
      </c>
      <c r="V118" s="37">
        <f>IFERROR(IPMT('PV - AO'!$B$8,'PV - AO'!V$102-$A118+1,'PV - AO'!$B$7,'PV - AO'!$G$31),0)</f>
        <v>0</v>
      </c>
      <c r="W118" s="37">
        <f>IFERROR(IPMT('PV - AO'!$B$8,'PV - AO'!W$102-$A118+1,'PV - AO'!$B$7,'PV - AO'!$G$31),0)</f>
        <v>0</v>
      </c>
      <c r="X118" s="37">
        <f>IFERROR(IPMT('PV - AO'!$B$8,'PV - AO'!X$102-$A118+1,'PV - AO'!$B$7,'PV - AO'!$G$31),0)</f>
        <v>0</v>
      </c>
      <c r="Y118" s="37">
        <f>IFERROR(IPMT('PV - AO'!$B$8,'PV - AO'!Y$102-$A118+1,'PV - AO'!$B$7,'PV - AO'!$G$31),0)</f>
        <v>0</v>
      </c>
      <c r="Z118" s="37">
        <f>IFERROR(IPMT('PV - AO'!$B$8,'PV - AO'!Z$102-$A118+1,'PV - AO'!$B$7,'PV - AO'!$G$31),0)</f>
        <v>0</v>
      </c>
      <c r="AA118" s="37">
        <f>IFERROR(IPMT('PV - AO'!$B$8,'PV - AO'!AA$102-$A118+1,'PV - AO'!$B$7,'PV - AO'!$G$31),0)</f>
        <v>0</v>
      </c>
      <c r="AB118" s="37">
        <f>IFERROR(IPMT('PV - AO'!$B$8,'PV - AO'!AB$102-$A118+1,'PV - AO'!$B$7,'PV - AO'!$G$31),0)</f>
        <v>0</v>
      </c>
      <c r="AC118" s="37">
        <f>IFERROR(IPMT('PV - AO'!$B$8,'PV - AO'!AC$102-$A118+1,'PV - AO'!$B$7,'PV - AO'!$G$31),0)</f>
        <v>0</v>
      </c>
      <c r="AD118" s="37">
        <f>IFERROR(IPMT('PV - AO'!$B$8,'PV - AO'!AD$102-$A118+1,'PV - AO'!$B$7,'PV - AO'!$G$31),0)</f>
        <v>0</v>
      </c>
      <c r="AE118" s="37">
        <f>IFERROR(IPMT('PV - AO'!$B$8,'PV - AO'!AE$102-$A118+1,'PV - AO'!$B$7,'PV - AO'!$G$31),0)</f>
        <v>0</v>
      </c>
      <c r="AF118"/>
      <c r="AG118"/>
    </row>
    <row r="119" spans="1:33" ht="15" outlineLevel="1">
      <c r="A119">
        <v>6</v>
      </c>
      <c r="B119" s="37"/>
      <c r="C119" s="37"/>
      <c r="D119" s="37"/>
      <c r="E119" s="37"/>
      <c r="F119" s="37"/>
      <c r="G119" s="37">
        <f>IFERROR(IPMT('PV - AO'!$B$8,'PV - AO'!G$102-$A119+1,'PV - AO'!$B$7,'PV - AO'!$H$31),0)</f>
        <v>-14790</v>
      </c>
      <c r="H119" s="37">
        <f>IFERROR(IPMT('PV - AO'!$B$8,'PV - AO'!H$102-$A119+1,'PV - AO'!$B$7,'PV - AO'!$H$31),0)</f>
        <v>-14051.371125513306</v>
      </c>
      <c r="I119" s="37">
        <f>IFERROR(IPMT('PV - AO'!$B$8,'PV - AO'!I$102-$A119+1,'PV - AO'!$B$7,'PV - AO'!$H$31),0)</f>
        <v>-13283.197096047146</v>
      </c>
      <c r="J119" s="37">
        <f>IFERROR(IPMT('PV - AO'!$B$8,'PV - AO'!J$102-$A119+1,'PV - AO'!$B$7,'PV - AO'!$H$31),0)</f>
        <v>-12484.296105402338</v>
      </c>
      <c r="K119" s="37">
        <f>IFERROR(IPMT('PV - AO'!$B$8,'PV - AO'!K$102-$A119+1,'PV - AO'!$B$7,'PV - AO'!$H$31),0)</f>
        <v>-11653.439075131739</v>
      </c>
      <c r="L119" s="37">
        <f>IFERROR(IPMT('PV - AO'!$B$8,'PV - AO'!L$102-$A119+1,'PV - AO'!$B$7,'PV - AO'!$H$31),0)</f>
        <v>-10789.347763650312</v>
      </c>
      <c r="M119" s="37">
        <f>IFERROR(IPMT('PV - AO'!$B$8,'PV - AO'!M$102-$A119+1,'PV - AO'!$B$7,'PV - AO'!$H$31),0)</f>
        <v>-9890.6927997096318</v>
      </c>
      <c r="N119" s="37">
        <f>IFERROR(IPMT('PV - AO'!$B$8,'PV - AO'!N$102-$A119+1,'PV - AO'!$B$7,'PV - AO'!$H$31),0)</f>
        <v>-8956.0916372113243</v>
      </c>
      <c r="O119" s="37">
        <f>IFERROR(IPMT('PV - AO'!$B$8,'PV - AO'!O$102-$A119+1,'PV - AO'!$B$7,'PV - AO'!$H$31),0)</f>
        <v>-7984.1064282130828</v>
      </c>
      <c r="P119" s="37">
        <f>IFERROR(IPMT('PV - AO'!$B$8,'PV - AO'!P$102-$A119+1,'PV - AO'!$B$7,'PV - AO'!$H$31),0)</f>
        <v>-6973.2418108549118</v>
      </c>
      <c r="Q119" s="37">
        <f>IFERROR(IPMT('PV - AO'!$B$8,'PV - AO'!Q$102-$A119+1,'PV - AO'!$B$7,'PV - AO'!$H$31),0)</f>
        <v>-5921.9426088024156</v>
      </c>
      <c r="R119" s="37">
        <f>IFERROR(IPMT('PV - AO'!$B$8,'PV - AO'!R$102-$A119+1,'PV - AO'!$B$7,'PV - AO'!$H$31),0)</f>
        <v>-4828.5914386678187</v>
      </c>
      <c r="S119" s="37">
        <f>IFERROR(IPMT('PV - AO'!$B$8,'PV - AO'!S$102-$A119+1,'PV - AO'!$B$7,'PV - AO'!$H$31),0)</f>
        <v>-3691.5062217278382</v>
      </c>
      <c r="T119" s="37">
        <f>IFERROR(IPMT('PV - AO'!$B$8,'PV - AO'!T$102-$A119+1,'PV - AO'!$B$7,'PV - AO'!$H$31),0)</f>
        <v>-2508.9375961102578</v>
      </c>
      <c r="U119" s="37">
        <f>IFERROR(IPMT('PV - AO'!$B$8,'PV - AO'!U$102-$A119+1,'PV - AO'!$B$7,'PV - AO'!$H$31),0)</f>
        <v>-1279.0662254679746</v>
      </c>
      <c r="V119" s="37">
        <f>IFERROR(IPMT('PV - AO'!$B$8,'PV - AO'!V$102-$A119+1,'PV - AO'!$B$7,'PV - AO'!$H$31),0)</f>
        <v>0</v>
      </c>
      <c r="W119" s="37">
        <f>IFERROR(IPMT('PV - AO'!$B$8,'PV - AO'!W$102-$A119+1,'PV - AO'!$B$7,'PV - AO'!$H$31),0)</f>
        <v>0</v>
      </c>
      <c r="X119" s="37">
        <f>IFERROR(IPMT('PV - AO'!$B$8,'PV - AO'!X$102-$A119+1,'PV - AO'!$B$7,'PV - AO'!$H$31),0)</f>
        <v>0</v>
      </c>
      <c r="Y119" s="37">
        <f>IFERROR(IPMT('PV - AO'!$B$8,'PV - AO'!Y$102-$A119+1,'PV - AO'!$B$7,'PV - AO'!$H$31),0)</f>
        <v>0</v>
      </c>
      <c r="Z119" s="37">
        <f>IFERROR(IPMT('PV - AO'!$B$8,'PV - AO'!Z$102-$A119+1,'PV - AO'!$B$7,'PV - AO'!$H$31),0)</f>
        <v>0</v>
      </c>
      <c r="AA119" s="37">
        <f>IFERROR(IPMT('PV - AO'!$B$8,'PV - AO'!AA$102-$A119+1,'PV - AO'!$B$7,'PV - AO'!$H$31),0)</f>
        <v>0</v>
      </c>
      <c r="AB119" s="37">
        <f>IFERROR(IPMT('PV - AO'!$B$8,'PV - AO'!AB$102-$A119+1,'PV - AO'!$B$7,'PV - AO'!$H$31),0)</f>
        <v>0</v>
      </c>
      <c r="AC119" s="37">
        <f>IFERROR(IPMT('PV - AO'!$B$8,'PV - AO'!AC$102-$A119+1,'PV - AO'!$B$7,'PV - AO'!$H$31),0)</f>
        <v>0</v>
      </c>
      <c r="AD119" s="37">
        <f>IFERROR(IPMT('PV - AO'!$B$8,'PV - AO'!AD$102-$A119+1,'PV - AO'!$B$7,'PV - AO'!$H$31),0)</f>
        <v>0</v>
      </c>
      <c r="AE119" s="37">
        <f>IFERROR(IPMT('PV - AO'!$B$8,'PV - AO'!AE$102-$A119+1,'PV - AO'!$B$7,'PV - AO'!$H$31),0)</f>
        <v>0</v>
      </c>
      <c r="AF119"/>
      <c r="AG119"/>
    </row>
    <row r="120" spans="1:33" ht="15" outlineLevel="1">
      <c r="A120">
        <v>7</v>
      </c>
      <c r="B120" s="37"/>
      <c r="C120" s="37"/>
      <c r="D120" s="37"/>
      <c r="E120" s="37"/>
      <c r="F120" s="37"/>
      <c r="G120" s="37"/>
      <c r="H120" s="37">
        <f>IFERROR(IPMT('PV - AO'!$B$8,'PV - AO'!H$102-$A120+1,'PV - AO'!$B$7,'PV - AO'!$I$31),0)</f>
        <v>-14790</v>
      </c>
      <c r="I120" s="37">
        <f>IFERROR(IPMT('PV - AO'!$B$8,'PV - AO'!I$102-$A120+1,'PV - AO'!$B$7,'PV - AO'!$I$31),0)</f>
        <v>-14051.371125513306</v>
      </c>
      <c r="J120" s="37">
        <f>IFERROR(IPMT('PV - AO'!$B$8,'PV - AO'!J$102-$A120+1,'PV - AO'!$B$7,'PV - AO'!$I$31),0)</f>
        <v>-13283.197096047146</v>
      </c>
      <c r="K120" s="37">
        <f>IFERROR(IPMT('PV - AO'!$B$8,'PV - AO'!K$102-$A120+1,'PV - AO'!$B$7,'PV - AO'!$I$31),0)</f>
        <v>-12484.296105402338</v>
      </c>
      <c r="L120" s="37">
        <f>IFERROR(IPMT('PV - AO'!$B$8,'PV - AO'!L$102-$A120+1,'PV - AO'!$B$7,'PV - AO'!$I$31),0)</f>
        <v>-11653.439075131739</v>
      </c>
      <c r="M120" s="37">
        <f>IFERROR(IPMT('PV - AO'!$B$8,'PV - AO'!M$102-$A120+1,'PV - AO'!$B$7,'PV - AO'!$I$31),0)</f>
        <v>-10789.347763650312</v>
      </c>
      <c r="N120" s="37">
        <f>IFERROR(IPMT('PV - AO'!$B$8,'PV - AO'!N$102-$A120+1,'PV - AO'!$B$7,'PV - AO'!$I$31),0)</f>
        <v>-9890.6927997096318</v>
      </c>
      <c r="O120" s="37">
        <f>IFERROR(IPMT('PV - AO'!$B$8,'PV - AO'!O$102-$A120+1,'PV - AO'!$B$7,'PV - AO'!$I$31),0)</f>
        <v>-8956.0916372113243</v>
      </c>
      <c r="P120" s="37">
        <f>IFERROR(IPMT('PV - AO'!$B$8,'PV - AO'!P$102-$A120+1,'PV - AO'!$B$7,'PV - AO'!$I$31),0)</f>
        <v>-7984.1064282130828</v>
      </c>
      <c r="Q120" s="37">
        <f>IFERROR(IPMT('PV - AO'!$B$8,'PV - AO'!Q$102-$A120+1,'PV - AO'!$B$7,'PV - AO'!$I$31),0)</f>
        <v>-6973.2418108549118</v>
      </c>
      <c r="R120" s="37">
        <f>IFERROR(IPMT('PV - AO'!$B$8,'PV - AO'!R$102-$A120+1,'PV - AO'!$B$7,'PV - AO'!$I$31),0)</f>
        <v>-5921.9426088024156</v>
      </c>
      <c r="S120" s="37">
        <f>IFERROR(IPMT('PV - AO'!$B$8,'PV - AO'!S$102-$A120+1,'PV - AO'!$B$7,'PV - AO'!$I$31),0)</f>
        <v>-4828.5914386678187</v>
      </c>
      <c r="T120" s="37">
        <f>IFERROR(IPMT('PV - AO'!$B$8,'PV - AO'!T$102-$A120+1,'PV - AO'!$B$7,'PV - AO'!$I$31),0)</f>
        <v>-3691.5062217278382</v>
      </c>
      <c r="U120" s="37">
        <f>IFERROR(IPMT('PV - AO'!$B$8,'PV - AO'!U$102-$A120+1,'PV - AO'!$B$7,'PV - AO'!$I$31),0)</f>
        <v>-2508.9375961102578</v>
      </c>
      <c r="V120" s="37">
        <f>IFERROR(IPMT('PV - AO'!$B$8,'PV - AO'!V$102-$A120+1,'PV - AO'!$B$7,'PV - AO'!$I$31),0)</f>
        <v>-1279.0662254679746</v>
      </c>
      <c r="W120" s="37">
        <f>IFERROR(IPMT('PV - AO'!$B$8,'PV - AO'!W$102-$A120+1,'PV - AO'!$B$7,'PV - AO'!$I$31),0)</f>
        <v>0</v>
      </c>
      <c r="X120" s="37">
        <f>IFERROR(IPMT('PV - AO'!$B$8,'PV - AO'!X$102-$A120+1,'PV - AO'!$B$7,'PV - AO'!$I$31),0)</f>
        <v>0</v>
      </c>
      <c r="Y120" s="37">
        <f>IFERROR(IPMT('PV - AO'!$B$8,'PV - AO'!Y$102-$A120+1,'PV - AO'!$B$7,'PV - AO'!$I$31),0)</f>
        <v>0</v>
      </c>
      <c r="Z120" s="37">
        <f>IFERROR(IPMT('PV - AO'!$B$8,'PV - AO'!Z$102-$A120+1,'PV - AO'!$B$7,'PV - AO'!$I$31),0)</f>
        <v>0</v>
      </c>
      <c r="AA120" s="37">
        <f>IFERROR(IPMT('PV - AO'!$B$8,'PV - AO'!AA$102-$A120+1,'PV - AO'!$B$7,'PV - AO'!$I$31),0)</f>
        <v>0</v>
      </c>
      <c r="AB120" s="37">
        <f>IFERROR(IPMT('PV - AO'!$B$8,'PV - AO'!AB$102-$A120+1,'PV - AO'!$B$7,'PV - AO'!$I$31),0)</f>
        <v>0</v>
      </c>
      <c r="AC120" s="37">
        <f>IFERROR(IPMT('PV - AO'!$B$8,'PV - AO'!AC$102-$A120+1,'PV - AO'!$B$7,'PV - AO'!$I$31),0)</f>
        <v>0</v>
      </c>
      <c r="AD120" s="37">
        <f>IFERROR(IPMT('PV - AO'!$B$8,'PV - AO'!AD$102-$A120+1,'PV - AO'!$B$7,'PV - AO'!$I$31),0)</f>
        <v>0</v>
      </c>
      <c r="AE120" s="37">
        <f>IFERROR(IPMT('PV - AO'!$B$8,'PV - AO'!AE$102-$A120+1,'PV - AO'!$B$7,'PV - AO'!$I$31),0)</f>
        <v>0</v>
      </c>
      <c r="AF120"/>
      <c r="AG120"/>
    </row>
    <row r="121" spans="1:33" ht="15" outlineLevel="1">
      <c r="A121">
        <v>8</v>
      </c>
      <c r="B121" s="37"/>
      <c r="C121" s="37"/>
      <c r="D121" s="37"/>
      <c r="E121" s="37"/>
      <c r="F121" s="37"/>
      <c r="G121" s="37"/>
      <c r="H121" s="37"/>
      <c r="I121" s="37">
        <f>IFERROR(IPMT('PV - AO'!$B$8,'PV - AO'!I$102-$A121+1,'PV - AO'!$B$7,'PV - AO'!$J$31),0)</f>
        <v>-14790</v>
      </c>
      <c r="J121" s="37">
        <f>IFERROR(IPMT('PV - AO'!$B$8,'PV - AO'!J$102-$A121+1,'PV - AO'!$B$7,'PV - AO'!$J$31),0)</f>
        <v>-14051.371125513306</v>
      </c>
      <c r="K121" s="37">
        <f>IFERROR(IPMT('PV - AO'!$B$8,'PV - AO'!K$102-$A121+1,'PV - AO'!$B$7,'PV - AO'!$J$31),0)</f>
        <v>-13283.197096047146</v>
      </c>
      <c r="L121" s="37">
        <f>IFERROR(IPMT('PV - AO'!$B$8,'PV - AO'!L$102-$A121+1,'PV - AO'!$B$7,'PV - AO'!$J$31),0)</f>
        <v>-12484.296105402338</v>
      </c>
      <c r="M121" s="37">
        <f>IFERROR(IPMT('PV - AO'!$B$8,'PV - AO'!M$102-$A121+1,'PV - AO'!$B$7,'PV - AO'!$J$31),0)</f>
        <v>-11653.439075131739</v>
      </c>
      <c r="N121" s="37">
        <f>IFERROR(IPMT('PV - AO'!$B$8,'PV - AO'!N$102-$A121+1,'PV - AO'!$B$7,'PV - AO'!$J$31),0)</f>
        <v>-10789.347763650312</v>
      </c>
      <c r="O121" s="37">
        <f>IFERROR(IPMT('PV - AO'!$B$8,'PV - AO'!O$102-$A121+1,'PV - AO'!$B$7,'PV - AO'!$J$31),0)</f>
        <v>-9890.6927997096318</v>
      </c>
      <c r="P121" s="37">
        <f>IFERROR(IPMT('PV - AO'!$B$8,'PV - AO'!P$102-$A121+1,'PV - AO'!$B$7,'PV - AO'!$J$31),0)</f>
        <v>-8956.0916372113243</v>
      </c>
      <c r="Q121" s="37">
        <f>IFERROR(IPMT('PV - AO'!$B$8,'PV - AO'!Q$102-$A121+1,'PV - AO'!$B$7,'PV - AO'!$J$31),0)</f>
        <v>-7984.1064282130828</v>
      </c>
      <c r="R121" s="37">
        <f>IFERROR(IPMT('PV - AO'!$B$8,'PV - AO'!R$102-$A121+1,'PV - AO'!$B$7,'PV - AO'!$J$31),0)</f>
        <v>-6973.2418108549118</v>
      </c>
      <c r="S121" s="37">
        <f>IFERROR(IPMT('PV - AO'!$B$8,'PV - AO'!S$102-$A121+1,'PV - AO'!$B$7,'PV - AO'!$J$31),0)</f>
        <v>-5921.9426088024156</v>
      </c>
      <c r="T121" s="37">
        <f>IFERROR(IPMT('PV - AO'!$B$8,'PV - AO'!T$102-$A121+1,'PV - AO'!$B$7,'PV - AO'!$J$31),0)</f>
        <v>-4828.5914386678187</v>
      </c>
      <c r="U121" s="37">
        <f>IFERROR(IPMT('PV - AO'!$B$8,'PV - AO'!U$102-$A121+1,'PV - AO'!$B$7,'PV - AO'!$J$31),0)</f>
        <v>-3691.5062217278382</v>
      </c>
      <c r="V121" s="37">
        <f>IFERROR(IPMT('PV - AO'!$B$8,'PV - AO'!V$102-$A121+1,'PV - AO'!$B$7,'PV - AO'!$J$31),0)</f>
        <v>-2508.9375961102578</v>
      </c>
      <c r="W121" s="37">
        <f>IFERROR(IPMT('PV - AO'!$B$8,'PV - AO'!W$102-$A121+1,'PV - AO'!$B$7,'PV - AO'!$J$31),0)</f>
        <v>-1279.0662254679746</v>
      </c>
      <c r="X121" s="37">
        <f>IFERROR(IPMT('PV - AO'!$B$8,'PV - AO'!X$102-$A121+1,'PV - AO'!$B$7,'PV - AO'!$J$31),0)</f>
        <v>0</v>
      </c>
      <c r="Y121" s="37">
        <f>IFERROR(IPMT('PV - AO'!$B$8,'PV - AO'!Y$102-$A121+1,'PV - AO'!$B$7,'PV - AO'!$J$31),0)</f>
        <v>0</v>
      </c>
      <c r="Z121" s="37">
        <f>IFERROR(IPMT('PV - AO'!$B$8,'PV - AO'!Z$102-$A121+1,'PV - AO'!$B$7,'PV - AO'!$J$31),0)</f>
        <v>0</v>
      </c>
      <c r="AA121" s="37">
        <f>IFERROR(IPMT('PV - AO'!$B$8,'PV - AO'!AA$102-$A121+1,'PV - AO'!$B$7,'PV - AO'!$J$31),0)</f>
        <v>0</v>
      </c>
      <c r="AB121" s="37">
        <f>IFERROR(IPMT('PV - AO'!$B$8,'PV - AO'!AB$102-$A121+1,'PV - AO'!$B$7,'PV - AO'!$J$31),0)</f>
        <v>0</v>
      </c>
      <c r="AC121" s="37">
        <f>IFERROR(IPMT('PV - AO'!$B$8,'PV - AO'!AC$102-$A121+1,'PV - AO'!$B$7,'PV - AO'!$J$31),0)</f>
        <v>0</v>
      </c>
      <c r="AD121" s="37">
        <f>IFERROR(IPMT('PV - AO'!$B$8,'PV - AO'!AD$102-$A121+1,'PV - AO'!$B$7,'PV - AO'!$J$31),0)</f>
        <v>0</v>
      </c>
      <c r="AE121" s="37">
        <f>IFERROR(IPMT('PV - AO'!$B$8,'PV - AO'!AE$102-$A121+1,'PV - AO'!$B$7,'PV - AO'!$J$31),0)</f>
        <v>0</v>
      </c>
      <c r="AF121"/>
      <c r="AG121"/>
    </row>
    <row r="122" spans="1:33" ht="15" outlineLevel="1">
      <c r="A122">
        <v>9</v>
      </c>
      <c r="B122" s="37"/>
      <c r="C122" s="37"/>
      <c r="D122" s="37"/>
      <c r="E122" s="37"/>
      <c r="F122" s="37"/>
      <c r="G122" s="37"/>
      <c r="H122" s="37"/>
      <c r="I122" s="37"/>
      <c r="J122" s="37">
        <f>IFERROR(IPMT('PV - AO'!$B$8,'PV - AO'!J$102-$A122+1,'PV - AO'!$B$7,'PV - AO'!$K$31),0)</f>
        <v>-14790</v>
      </c>
      <c r="K122" s="37">
        <f>IFERROR(IPMT('PV - AO'!$B$8,'PV - AO'!K$102-$A122+1,'PV - AO'!$B$7,'PV - AO'!$K$31),0)</f>
        <v>-14051.371125513306</v>
      </c>
      <c r="L122" s="37">
        <f>IFERROR(IPMT('PV - AO'!$B$8,'PV - AO'!L$102-$A122+1,'PV - AO'!$B$7,'PV - AO'!$K$31),0)</f>
        <v>-13283.197096047146</v>
      </c>
      <c r="M122" s="37">
        <f>IFERROR(IPMT('PV - AO'!$B$8,'PV - AO'!M$102-$A122+1,'PV - AO'!$B$7,'PV - AO'!$K$31),0)</f>
        <v>-12484.296105402338</v>
      </c>
      <c r="N122" s="37">
        <f>IFERROR(IPMT('PV - AO'!$B$8,'PV - AO'!N$102-$A122+1,'PV - AO'!$B$7,'PV - AO'!$K$31),0)</f>
        <v>-11653.439075131739</v>
      </c>
      <c r="O122" s="37">
        <f>IFERROR(IPMT('PV - AO'!$B$8,'PV - AO'!O$102-$A122+1,'PV - AO'!$B$7,'PV - AO'!$K$31),0)</f>
        <v>-10789.347763650312</v>
      </c>
      <c r="P122" s="37">
        <f>IFERROR(IPMT('PV - AO'!$B$8,'PV - AO'!P$102-$A122+1,'PV - AO'!$B$7,'PV - AO'!$K$31),0)</f>
        <v>-9890.6927997096318</v>
      </c>
      <c r="Q122" s="37">
        <f>IFERROR(IPMT('PV - AO'!$B$8,'PV - AO'!Q$102-$A122+1,'PV - AO'!$B$7,'PV - AO'!$K$31),0)</f>
        <v>-8956.0916372113243</v>
      </c>
      <c r="R122" s="37">
        <f>IFERROR(IPMT('PV - AO'!$B$8,'PV - AO'!R$102-$A122+1,'PV - AO'!$B$7,'PV - AO'!$K$31),0)</f>
        <v>-7984.1064282130828</v>
      </c>
      <c r="S122" s="37">
        <f>IFERROR(IPMT('PV - AO'!$B$8,'PV - AO'!S$102-$A122+1,'PV - AO'!$B$7,'PV - AO'!$K$31),0)</f>
        <v>-6973.2418108549118</v>
      </c>
      <c r="T122" s="37">
        <f>IFERROR(IPMT('PV - AO'!$B$8,'PV - AO'!T$102-$A122+1,'PV - AO'!$B$7,'PV - AO'!$K$31),0)</f>
        <v>-5921.9426088024156</v>
      </c>
      <c r="U122" s="37">
        <f>IFERROR(IPMT('PV - AO'!$B$8,'PV - AO'!U$102-$A122+1,'PV - AO'!$B$7,'PV - AO'!$K$31),0)</f>
        <v>-4828.5914386678187</v>
      </c>
      <c r="V122" s="37">
        <f>IFERROR(IPMT('PV - AO'!$B$8,'PV - AO'!V$102-$A122+1,'PV - AO'!$B$7,'PV - AO'!$K$31),0)</f>
        <v>-3691.5062217278382</v>
      </c>
      <c r="W122" s="37">
        <f>IFERROR(IPMT('PV - AO'!$B$8,'PV - AO'!W$102-$A122+1,'PV - AO'!$B$7,'PV - AO'!$K$31),0)</f>
        <v>-2508.9375961102578</v>
      </c>
      <c r="X122" s="37">
        <f>IFERROR(IPMT('PV - AO'!$B$8,'PV - AO'!X$102-$A122+1,'PV - AO'!$B$7,'PV - AO'!$K$31),0)</f>
        <v>-1279.0662254679746</v>
      </c>
      <c r="Y122" s="37">
        <f>IFERROR(IPMT('PV - AO'!$B$8,'PV - AO'!Y$102-$A122+1,'PV - AO'!$B$7,'PV - AO'!$K$31),0)</f>
        <v>0</v>
      </c>
      <c r="Z122" s="37">
        <f>IFERROR(IPMT('PV - AO'!$B$8,'PV - AO'!Z$102-$A122+1,'PV - AO'!$B$7,'PV - AO'!$K$31),0)</f>
        <v>0</v>
      </c>
      <c r="AA122" s="37">
        <f>IFERROR(IPMT('PV - AO'!$B$8,'PV - AO'!AA$102-$A122+1,'PV - AO'!$B$7,'PV - AO'!$K$31),0)</f>
        <v>0</v>
      </c>
      <c r="AB122" s="37">
        <f>IFERROR(IPMT('PV - AO'!$B$8,'PV - AO'!AB$102-$A122+1,'PV - AO'!$B$7,'PV - AO'!$K$31),0)</f>
        <v>0</v>
      </c>
      <c r="AC122" s="37">
        <f>IFERROR(IPMT('PV - AO'!$B$8,'PV - AO'!AC$102-$A122+1,'PV - AO'!$B$7,'PV - AO'!$K$31),0)</f>
        <v>0</v>
      </c>
      <c r="AD122" s="37">
        <f>IFERROR(IPMT('PV - AO'!$B$8,'PV - AO'!AD$102-$A122+1,'PV - AO'!$B$7,'PV - AO'!$K$31),0)</f>
        <v>0</v>
      </c>
      <c r="AE122" s="37">
        <f>IFERROR(IPMT('PV - AO'!$B$8,'PV - AO'!AE$102-$A122+1,'PV - AO'!$B$7,'PV - AO'!$K$31),0)</f>
        <v>0</v>
      </c>
      <c r="AF122"/>
      <c r="AG122"/>
    </row>
    <row r="123" spans="1:33" ht="15" outlineLevel="1">
      <c r="A123">
        <v>10</v>
      </c>
      <c r="B123" s="37"/>
      <c r="C123" s="37"/>
      <c r="D123" s="37"/>
      <c r="E123" s="37"/>
      <c r="F123" s="37"/>
      <c r="G123" s="37"/>
      <c r="H123" s="37"/>
      <c r="I123" s="37"/>
      <c r="J123" s="37"/>
      <c r="K123" s="37">
        <f>IFERROR(IPMT('PV - AO'!$B$8,'PV - AO'!K$102-$A123+1,'PV - AO'!$B$7,'PV - AO'!$L$31),0)</f>
        <v>-14790</v>
      </c>
      <c r="L123" s="37">
        <f>IFERROR(IPMT('PV - AO'!$B$8,'PV - AO'!L$102-$A123+1,'PV - AO'!$B$7,'PV - AO'!$L$31),0)</f>
        <v>-14051.371125513306</v>
      </c>
      <c r="M123" s="37">
        <f>IFERROR(IPMT('PV - AO'!$B$8,'PV - AO'!M$102-$A123+1,'PV - AO'!$B$7,'PV - AO'!$L$31),0)</f>
        <v>-13283.197096047146</v>
      </c>
      <c r="N123" s="37">
        <f>IFERROR(IPMT('PV - AO'!$B$8,'PV - AO'!N$102-$A123+1,'PV - AO'!$B$7,'PV - AO'!$L$31),0)</f>
        <v>-12484.296105402338</v>
      </c>
      <c r="O123" s="37">
        <f>IFERROR(IPMT('PV - AO'!$B$8,'PV - AO'!O$102-$A123+1,'PV - AO'!$B$7,'PV - AO'!$L$31),0)</f>
        <v>-11653.439075131739</v>
      </c>
      <c r="P123" s="37">
        <f>IFERROR(IPMT('PV - AO'!$B$8,'PV - AO'!P$102-$A123+1,'PV - AO'!$B$7,'PV - AO'!$L$31),0)</f>
        <v>-10789.347763650312</v>
      </c>
      <c r="Q123" s="37">
        <f>IFERROR(IPMT('PV - AO'!$B$8,'PV - AO'!Q$102-$A123+1,'PV - AO'!$B$7,'PV - AO'!$L$31),0)</f>
        <v>-9890.6927997096318</v>
      </c>
      <c r="R123" s="37">
        <f>IFERROR(IPMT('PV - AO'!$B$8,'PV - AO'!R$102-$A123+1,'PV - AO'!$B$7,'PV - AO'!$L$31),0)</f>
        <v>-8956.0916372113243</v>
      </c>
      <c r="S123" s="37">
        <f>IFERROR(IPMT('PV - AO'!$B$8,'PV - AO'!S$102-$A123+1,'PV - AO'!$B$7,'PV - AO'!$L$31),0)</f>
        <v>-7984.1064282130828</v>
      </c>
      <c r="T123" s="37">
        <f>IFERROR(IPMT('PV - AO'!$B$8,'PV - AO'!T$102-$A123+1,'PV - AO'!$B$7,'PV - AO'!$L$31),0)</f>
        <v>-6973.2418108549118</v>
      </c>
      <c r="U123" s="37">
        <f>IFERROR(IPMT('PV - AO'!$B$8,'PV - AO'!U$102-$A123+1,'PV - AO'!$B$7,'PV - AO'!$L$31),0)</f>
        <v>-5921.9426088024156</v>
      </c>
      <c r="V123" s="37">
        <f>IFERROR(IPMT('PV - AO'!$B$8,'PV - AO'!V$102-$A123+1,'PV - AO'!$B$7,'PV - AO'!$L$31),0)</f>
        <v>-4828.5914386678187</v>
      </c>
      <c r="W123" s="37">
        <f>IFERROR(IPMT('PV - AO'!$B$8,'PV - AO'!W$102-$A123+1,'PV - AO'!$B$7,'PV - AO'!$L$31),0)</f>
        <v>-3691.5062217278382</v>
      </c>
      <c r="X123" s="37">
        <f>IFERROR(IPMT('PV - AO'!$B$8,'PV - AO'!X$102-$A123+1,'PV - AO'!$B$7,'PV - AO'!$L$31),0)</f>
        <v>-2508.9375961102578</v>
      </c>
      <c r="Y123" s="37">
        <f>IFERROR(IPMT('PV - AO'!$B$8,'PV - AO'!Y$102-$A123+1,'PV - AO'!$B$7,'PV - AO'!$L$31),0)</f>
        <v>-1279.0662254679746</v>
      </c>
      <c r="Z123" s="37">
        <f>IFERROR(IPMT('PV - AO'!$B$8,'PV - AO'!Z$102-$A123+1,'PV - AO'!$B$7,'PV - AO'!$L$31),0)</f>
        <v>0</v>
      </c>
      <c r="AA123" s="37">
        <f>IFERROR(IPMT('PV - AO'!$B$8,'PV - AO'!AA$102-$A123+1,'PV - AO'!$B$7,'PV - AO'!$L$31),0)</f>
        <v>0</v>
      </c>
      <c r="AB123" s="37">
        <f>IFERROR(IPMT('PV - AO'!$B$8,'PV - AO'!AB$102-$A123+1,'PV - AO'!$B$7,'PV - AO'!$L$31),0)</f>
        <v>0</v>
      </c>
      <c r="AC123" s="37">
        <f>IFERROR(IPMT('PV - AO'!$B$8,'PV - AO'!AC$102-$A123+1,'PV - AO'!$B$7,'PV - AO'!$L$31),0)</f>
        <v>0</v>
      </c>
      <c r="AD123" s="37">
        <f>IFERROR(IPMT('PV - AO'!$B$8,'PV - AO'!AD$102-$A123+1,'PV - AO'!$B$7,'PV - AO'!$L$31),0)</f>
        <v>0</v>
      </c>
      <c r="AE123" s="37">
        <f>IFERROR(IPMT('PV - AO'!$B$8,'PV - AO'!AE$102-$A123+1,'PV - AO'!$B$7,'PV - AO'!$L$31),0)</f>
        <v>0</v>
      </c>
      <c r="AF123"/>
      <c r="AG123"/>
    </row>
    <row r="124" spans="1:33" ht="15" outlineLevel="1">
      <c r="A124">
        <v>11</v>
      </c>
      <c r="B124" s="37"/>
      <c r="C124" s="37"/>
      <c r="D124" s="37"/>
      <c r="E124" s="37"/>
      <c r="F124" s="37"/>
      <c r="G124" s="37"/>
      <c r="H124" s="37"/>
      <c r="I124" s="37"/>
      <c r="J124" s="37"/>
      <c r="K124" s="37"/>
      <c r="L124" s="37">
        <f>IFERROR(IPMT('PV - AO'!$B$8,'PV - AO'!L$102-$A124+1,'PV - AO'!$B$7,'PV - AO'!$M$31),0)</f>
        <v>0</v>
      </c>
      <c r="M124" s="37">
        <f>IFERROR(IPMT('PV - AO'!$B$8,'PV - AO'!M$102-$A124+1,'PV - AO'!$B$7,'PV - AO'!$M$31),0)</f>
        <v>0</v>
      </c>
      <c r="N124" s="37">
        <f>IFERROR(IPMT('PV - AO'!$B$8,'PV - AO'!N$102-$A124+1,'PV - AO'!$B$7,'PV - AO'!$M$31),0)</f>
        <v>0</v>
      </c>
      <c r="O124" s="37">
        <f>IFERROR(IPMT('PV - AO'!$B$8,'PV - AO'!O$102-$A124+1,'PV - AO'!$B$7,'PV - AO'!$M$31),0)</f>
        <v>0</v>
      </c>
      <c r="P124" s="37">
        <f>IFERROR(IPMT('PV - AO'!$B$8,'PV - AO'!P$102-$A124+1,'PV - AO'!$B$7,'PV - AO'!$M$31),0)</f>
        <v>0</v>
      </c>
      <c r="Q124" s="37">
        <f>IFERROR(IPMT('PV - AO'!$B$8,'PV - AO'!Q$102-$A124+1,'PV - AO'!$B$7,'PV - AO'!$M$31),0)</f>
        <v>0</v>
      </c>
      <c r="R124" s="37">
        <f>IFERROR(IPMT('PV - AO'!$B$8,'PV - AO'!R$102-$A124+1,'PV - AO'!$B$7,'PV - AO'!$M$31),0)</f>
        <v>0</v>
      </c>
      <c r="S124" s="37">
        <f>IFERROR(IPMT('PV - AO'!$B$8,'PV - AO'!S$102-$A124+1,'PV - AO'!$B$7,'PV - AO'!$M$31),0)</f>
        <v>0</v>
      </c>
      <c r="T124" s="37">
        <f>IFERROR(IPMT('PV - AO'!$B$8,'PV - AO'!T$102-$A124+1,'PV - AO'!$B$7,'PV - AO'!$M$31),0)</f>
        <v>0</v>
      </c>
      <c r="U124" s="37">
        <f>IFERROR(IPMT('PV - AO'!$B$8,'PV - AO'!U$102-$A124+1,'PV - AO'!$B$7,'PV - AO'!$M$31),0)</f>
        <v>0</v>
      </c>
      <c r="V124" s="37">
        <f>IFERROR(IPMT('PV - AO'!$B$8,'PV - AO'!V$102-$A124+1,'PV - AO'!$B$7,'PV - AO'!$M$31),0)</f>
        <v>0</v>
      </c>
      <c r="W124" s="37">
        <f>IFERROR(IPMT('PV - AO'!$B$8,'PV - AO'!W$102-$A124+1,'PV - AO'!$B$7,'PV - AO'!$M$31),0)</f>
        <v>0</v>
      </c>
      <c r="X124" s="37">
        <f>IFERROR(IPMT('PV - AO'!$B$8,'PV - AO'!X$102-$A124+1,'PV - AO'!$B$7,'PV - AO'!$M$31),0)</f>
        <v>0</v>
      </c>
      <c r="Y124" s="37">
        <f>IFERROR(IPMT('PV - AO'!$B$8,'PV - AO'!Y$102-$A124+1,'PV - AO'!$B$7,'PV - AO'!$M$31),0)</f>
        <v>0</v>
      </c>
      <c r="Z124" s="37">
        <f>IFERROR(IPMT('PV - AO'!$B$8,'PV - AO'!Z$102-$A124+1,'PV - AO'!$B$7,'PV - AO'!$M$31),0)</f>
        <v>0</v>
      </c>
      <c r="AA124" s="37">
        <f>IFERROR(IPMT('PV - AO'!$B$8,'PV - AO'!AA$102-$A124+1,'PV - AO'!$B$7,'PV - AO'!$M$31),0)</f>
        <v>0</v>
      </c>
      <c r="AB124" s="37">
        <f>IFERROR(IPMT('PV - AO'!$B$8,'PV - AO'!AB$102-$A124+1,'PV - AO'!$B$7,'PV - AO'!$M$31),0)</f>
        <v>0</v>
      </c>
      <c r="AC124" s="37">
        <f>IFERROR(IPMT('PV - AO'!$B$8,'PV - AO'!AC$102-$A124+1,'PV - AO'!$B$7,'PV - AO'!$M$31),0)</f>
        <v>0</v>
      </c>
      <c r="AD124" s="37">
        <f>IFERROR(IPMT('PV - AO'!$B$8,'PV - AO'!AD$102-$A124+1,'PV - AO'!$B$7,'PV - AO'!$M$31),0)</f>
        <v>0</v>
      </c>
      <c r="AE124" s="37">
        <f>IFERROR(IPMT('PV - AO'!$B$8,'PV - AO'!AE$102-$A124+1,'PV - AO'!$B$7,'PV - AO'!$M$31),0)</f>
        <v>0</v>
      </c>
      <c r="AF124"/>
      <c r="AG124"/>
    </row>
    <row r="125" spans="1:33" ht="15" outlineLevel="1">
      <c r="A125">
        <v>12</v>
      </c>
      <c r="B125" s="37"/>
      <c r="C125" s="37"/>
      <c r="D125" s="37"/>
      <c r="E125" s="37"/>
      <c r="F125" s="37"/>
      <c r="G125" s="37"/>
      <c r="H125" s="37"/>
      <c r="I125" s="37"/>
      <c r="J125" s="37"/>
      <c r="K125" s="37"/>
      <c r="L125" s="37"/>
      <c r="M125" s="37">
        <f>IFERROR(IPMT('PV - AO'!$B$8,'PV - AO'!M$102-$A125+1,'PV - AO'!$B$7,'PV - AO'!$N$31),0)</f>
        <v>0</v>
      </c>
      <c r="N125" s="37">
        <f>IFERROR(IPMT('PV - AO'!$B$8,'PV - AO'!N$102-$A125+1,'PV - AO'!$B$7,'PV - AO'!$N$31),0)</f>
        <v>0</v>
      </c>
      <c r="O125" s="37">
        <f>IFERROR(IPMT('PV - AO'!$B$8,'PV - AO'!O$102-$A125+1,'PV - AO'!$B$7,'PV - AO'!$N$31),0)</f>
        <v>0</v>
      </c>
      <c r="P125" s="37">
        <f>IFERROR(IPMT('PV - AO'!$B$8,'PV - AO'!P$102-$A125+1,'PV - AO'!$B$7,'PV - AO'!$N$31),0)</f>
        <v>0</v>
      </c>
      <c r="Q125" s="37">
        <f>IFERROR(IPMT('PV - AO'!$B$8,'PV - AO'!Q$102-$A125+1,'PV - AO'!$B$7,'PV - AO'!$N$31),0)</f>
        <v>0</v>
      </c>
      <c r="R125" s="37">
        <f>IFERROR(IPMT('PV - AO'!$B$8,'PV - AO'!R$102-$A125+1,'PV - AO'!$B$7,'PV - AO'!$N$31),0)</f>
        <v>0</v>
      </c>
      <c r="S125" s="37">
        <f>IFERROR(IPMT('PV - AO'!$B$8,'PV - AO'!S$102-$A125+1,'PV - AO'!$B$7,'PV - AO'!$N$31),0)</f>
        <v>0</v>
      </c>
      <c r="T125" s="37">
        <f>IFERROR(IPMT('PV - AO'!$B$8,'PV - AO'!T$102-$A125+1,'PV - AO'!$B$7,'PV - AO'!$N$31),0)</f>
        <v>0</v>
      </c>
      <c r="U125" s="37">
        <f>IFERROR(IPMT('PV - AO'!$B$8,'PV - AO'!U$102-$A125+1,'PV - AO'!$B$7,'PV - AO'!$N$31),0)</f>
        <v>0</v>
      </c>
      <c r="V125" s="37">
        <f>IFERROR(IPMT('PV - AO'!$B$8,'PV - AO'!V$102-$A125+1,'PV - AO'!$B$7,'PV - AO'!$N$31),0)</f>
        <v>0</v>
      </c>
      <c r="W125" s="37">
        <f>IFERROR(IPMT('PV - AO'!$B$8,'PV - AO'!W$102-$A125+1,'PV - AO'!$B$7,'PV - AO'!$N$31),0)</f>
        <v>0</v>
      </c>
      <c r="X125" s="37">
        <f>IFERROR(IPMT('PV - AO'!$B$8,'PV - AO'!X$102-$A125+1,'PV - AO'!$B$7,'PV - AO'!$N$31),0)</f>
        <v>0</v>
      </c>
      <c r="Y125" s="37">
        <f>IFERROR(IPMT('PV - AO'!$B$8,'PV - AO'!Y$102-$A125+1,'PV - AO'!$B$7,'PV - AO'!$N$31),0)</f>
        <v>0</v>
      </c>
      <c r="Z125" s="37">
        <f>IFERROR(IPMT('PV - AO'!$B$8,'PV - AO'!Z$102-$A125+1,'PV - AO'!$B$7,'PV - AO'!$N$31),0)</f>
        <v>0</v>
      </c>
      <c r="AA125" s="37">
        <f>IFERROR(IPMT('PV - AO'!$B$8,'PV - AO'!AA$102-$A125+1,'PV - AO'!$B$7,'PV - AO'!$N$31),0)</f>
        <v>0</v>
      </c>
      <c r="AB125" s="37">
        <f>IFERROR(IPMT('PV - AO'!$B$8,'PV - AO'!AB$102-$A125+1,'PV - AO'!$B$7,'PV - AO'!$N$31),0)</f>
        <v>0</v>
      </c>
      <c r="AC125" s="37">
        <f>IFERROR(IPMT('PV - AO'!$B$8,'PV - AO'!AC$102-$A125+1,'PV - AO'!$B$7,'PV - AO'!$N$31),0)</f>
        <v>0</v>
      </c>
      <c r="AD125" s="37">
        <f>IFERROR(IPMT('PV - AO'!$B$8,'PV - AO'!AD$102-$A125+1,'PV - AO'!$B$7,'PV - AO'!$N$31),0)</f>
        <v>0</v>
      </c>
      <c r="AE125" s="37">
        <f>IFERROR(IPMT('PV - AO'!$B$8,'PV - AO'!AE$102-$A125+1,'PV - AO'!$B$7,'PV - AO'!$N$31),0)</f>
        <v>0</v>
      </c>
      <c r="AF125"/>
      <c r="AG125"/>
    </row>
    <row r="126" spans="1:33" ht="15" outlineLevel="1">
      <c r="A126">
        <v>13</v>
      </c>
      <c r="B126" s="37"/>
      <c r="C126" s="37"/>
      <c r="D126" s="37"/>
      <c r="E126" s="37"/>
      <c r="F126" s="37"/>
      <c r="G126" s="37"/>
      <c r="H126" s="37"/>
      <c r="I126" s="37"/>
      <c r="J126" s="37"/>
      <c r="K126" s="37"/>
      <c r="L126" s="37"/>
      <c r="M126" s="37"/>
      <c r="N126" s="37">
        <f>IFERROR(IPMT('PV - AO'!$B$8,'PV - AO'!N$102-$A126+1,'PV - AO'!$B$7,'PV - AO'!$O$31),0)</f>
        <v>0</v>
      </c>
      <c r="O126" s="37">
        <f>IFERROR(IPMT('PV - AO'!$B$8,'PV - AO'!O$102-$A126+1,'PV - AO'!$B$7,'PV - AO'!$O$31),0)</f>
        <v>0</v>
      </c>
      <c r="P126" s="37">
        <f>IFERROR(IPMT('PV - AO'!$B$8,'PV - AO'!P$102-$A126+1,'PV - AO'!$B$7,'PV - AO'!$O$31),0)</f>
        <v>0</v>
      </c>
      <c r="Q126" s="37">
        <f>IFERROR(IPMT('PV - AO'!$B$8,'PV - AO'!Q$102-$A126+1,'PV - AO'!$B$7,'PV - AO'!$O$31),0)</f>
        <v>0</v>
      </c>
      <c r="R126" s="37">
        <f>IFERROR(IPMT('PV - AO'!$B$8,'PV - AO'!R$102-$A126+1,'PV - AO'!$B$7,'PV - AO'!$O$31),0)</f>
        <v>0</v>
      </c>
      <c r="S126" s="37">
        <f>IFERROR(IPMT('PV - AO'!$B$8,'PV - AO'!S$102-$A126+1,'PV - AO'!$B$7,'PV - AO'!$O$31),0)</f>
        <v>0</v>
      </c>
      <c r="T126" s="37">
        <f>IFERROR(IPMT('PV - AO'!$B$8,'PV - AO'!T$102-$A126+1,'PV - AO'!$B$7,'PV - AO'!$O$31),0)</f>
        <v>0</v>
      </c>
      <c r="U126" s="37">
        <f>IFERROR(IPMT('PV - AO'!$B$8,'PV - AO'!U$102-$A126+1,'PV - AO'!$B$7,'PV - AO'!$O$31),0)</f>
        <v>0</v>
      </c>
      <c r="V126" s="37">
        <f>IFERROR(IPMT('PV - AO'!$B$8,'PV - AO'!V$102-$A126+1,'PV - AO'!$B$7,'PV - AO'!$O$31),0)</f>
        <v>0</v>
      </c>
      <c r="W126" s="37">
        <f>IFERROR(IPMT('PV - AO'!$B$8,'PV - AO'!W$102-$A126+1,'PV - AO'!$B$7,'PV - AO'!$O$31),0)</f>
        <v>0</v>
      </c>
      <c r="X126" s="37">
        <f>IFERROR(IPMT('PV - AO'!$B$8,'PV - AO'!X$102-$A126+1,'PV - AO'!$B$7,'PV - AO'!$O$31),0)</f>
        <v>0</v>
      </c>
      <c r="Y126" s="37">
        <f>IFERROR(IPMT('PV - AO'!$B$8,'PV - AO'!Y$102-$A126+1,'PV - AO'!$B$7,'PV - AO'!$O$31),0)</f>
        <v>0</v>
      </c>
      <c r="Z126" s="37">
        <f>IFERROR(IPMT('PV - AO'!$B$8,'PV - AO'!Z$102-$A126+1,'PV - AO'!$B$7,'PV - AO'!$O$31),0)</f>
        <v>0</v>
      </c>
      <c r="AA126" s="37">
        <f>IFERROR(IPMT('PV - AO'!$B$8,'PV - AO'!AA$102-$A126+1,'PV - AO'!$B$7,'PV - AO'!$O$31),0)</f>
        <v>0</v>
      </c>
      <c r="AB126" s="37">
        <f>IFERROR(IPMT('PV - AO'!$B$8,'PV - AO'!AB$102-$A126+1,'PV - AO'!$B$7,'PV - AO'!$O$31),0)</f>
        <v>0</v>
      </c>
      <c r="AC126" s="37">
        <f>IFERROR(IPMT('PV - AO'!$B$8,'PV - AO'!AC$102-$A126+1,'PV - AO'!$B$7,'PV - AO'!$O$31),0)</f>
        <v>0</v>
      </c>
      <c r="AD126" s="37">
        <f>IFERROR(IPMT('PV - AO'!$B$8,'PV - AO'!AD$102-$A126+1,'PV - AO'!$B$7,'PV - AO'!$O$31),0)</f>
        <v>0</v>
      </c>
      <c r="AE126" s="37">
        <f>IFERROR(IPMT('PV - AO'!$B$8,'PV - AO'!AE$102-$A126+1,'PV - AO'!$B$7,'PV - AO'!$O$31),0)</f>
        <v>0</v>
      </c>
      <c r="AF126"/>
      <c r="AG126"/>
    </row>
    <row r="127" spans="1:33" ht="15" outlineLevel="1">
      <c r="A127">
        <v>14</v>
      </c>
      <c r="B127" s="37"/>
      <c r="C127" s="37"/>
      <c r="D127" s="37"/>
      <c r="E127" s="37"/>
      <c r="F127" s="37"/>
      <c r="G127" s="37"/>
      <c r="H127" s="37"/>
      <c r="I127" s="37"/>
      <c r="J127" s="37"/>
      <c r="K127" s="37"/>
      <c r="L127" s="37"/>
      <c r="M127" s="37"/>
      <c r="N127" s="37"/>
      <c r="O127" s="37">
        <f>IFERROR(IPMT('PV - AO'!$B$8,'PV - AO'!O$102-$A127+1,'PV - AO'!$B$7,'PV - AO'!$P$31),0)</f>
        <v>0</v>
      </c>
      <c r="P127" s="37">
        <f>IFERROR(IPMT('PV - AO'!$B$8,'PV - AO'!P$102-$A127+1,'PV - AO'!$B$7,'PV - AO'!$P$31),0)</f>
        <v>0</v>
      </c>
      <c r="Q127" s="37">
        <f>IFERROR(IPMT('PV - AO'!$B$8,'PV - AO'!Q$102-$A127+1,'PV - AO'!$B$7,'PV - AO'!$P$31),0)</f>
        <v>0</v>
      </c>
      <c r="R127" s="37">
        <f>IFERROR(IPMT('PV - AO'!$B$8,'PV - AO'!R$102-$A127+1,'PV - AO'!$B$7,'PV - AO'!$P$31),0)</f>
        <v>0</v>
      </c>
      <c r="S127" s="37">
        <f>IFERROR(IPMT('PV - AO'!$B$8,'PV - AO'!S$102-$A127+1,'PV - AO'!$B$7,'PV - AO'!$P$31),0)</f>
        <v>0</v>
      </c>
      <c r="T127" s="37">
        <f>IFERROR(IPMT('PV - AO'!$B$8,'PV - AO'!T$102-$A127+1,'PV - AO'!$B$7,'PV - AO'!$P$31),0)</f>
        <v>0</v>
      </c>
      <c r="U127" s="37">
        <f>IFERROR(IPMT('PV - AO'!$B$8,'PV - AO'!U$102-$A127+1,'PV - AO'!$B$7,'PV - AO'!$P$31),0)</f>
        <v>0</v>
      </c>
      <c r="V127" s="37">
        <f>IFERROR(IPMT('PV - AO'!$B$8,'PV - AO'!V$102-$A127+1,'PV - AO'!$B$7,'PV - AO'!$P$31),0)</f>
        <v>0</v>
      </c>
      <c r="W127" s="37">
        <f>IFERROR(IPMT('PV - AO'!$B$8,'PV - AO'!W$102-$A127+1,'PV - AO'!$B$7,'PV - AO'!$P$31),0)</f>
        <v>0</v>
      </c>
      <c r="X127" s="37">
        <f>IFERROR(IPMT('PV - AO'!$B$8,'PV - AO'!X$102-$A127+1,'PV - AO'!$B$7,'PV - AO'!$P$31),0)</f>
        <v>0</v>
      </c>
      <c r="Y127" s="37">
        <f>IFERROR(IPMT('PV - AO'!$B$8,'PV - AO'!Y$102-$A127+1,'PV - AO'!$B$7,'PV - AO'!$P$31),0)</f>
        <v>0</v>
      </c>
      <c r="Z127" s="37">
        <f>IFERROR(IPMT('PV - AO'!$B$8,'PV - AO'!Z$102-$A127+1,'PV - AO'!$B$7,'PV - AO'!$P$31),0)</f>
        <v>0</v>
      </c>
      <c r="AA127" s="37">
        <f>IFERROR(IPMT('PV - AO'!$B$8,'PV - AO'!AA$102-$A127+1,'PV - AO'!$B$7,'PV - AO'!$P$31),0)</f>
        <v>0</v>
      </c>
      <c r="AB127" s="37">
        <f>IFERROR(IPMT('PV - AO'!$B$8,'PV - AO'!AB$102-$A127+1,'PV - AO'!$B$7,'PV - AO'!$P$31),0)</f>
        <v>0</v>
      </c>
      <c r="AC127" s="37">
        <f>IFERROR(IPMT('PV - AO'!$B$8,'PV - AO'!AC$102-$A127+1,'PV - AO'!$B$7,'PV - AO'!$P$31),0)</f>
        <v>0</v>
      </c>
      <c r="AD127" s="37">
        <f>IFERROR(IPMT('PV - AO'!$B$8,'PV - AO'!AD$102-$A127+1,'PV - AO'!$B$7,'PV - AO'!$P$31),0)</f>
        <v>0</v>
      </c>
      <c r="AE127" s="37">
        <f>IFERROR(IPMT('PV - AO'!$B$8,'PV - AO'!AE$102-$A127+1,'PV - AO'!$B$7,'PV - AO'!$P$31),0)</f>
        <v>0</v>
      </c>
      <c r="AF127"/>
      <c r="AG127"/>
    </row>
    <row r="128" spans="1:33" ht="15" outlineLevel="1">
      <c r="A128">
        <v>15</v>
      </c>
      <c r="B128" s="37"/>
      <c r="C128" s="37"/>
      <c r="D128" s="37"/>
      <c r="E128" s="37"/>
      <c r="F128" s="37"/>
      <c r="G128" s="37"/>
      <c r="H128" s="37"/>
      <c r="I128" s="37"/>
      <c r="J128" s="37"/>
      <c r="K128" s="37"/>
      <c r="L128" s="37"/>
      <c r="M128" s="37"/>
      <c r="N128" s="37"/>
      <c r="O128" s="37"/>
      <c r="P128" s="37">
        <f>IFERROR(IPMT('PV - AO'!$B$8,'PV - AO'!P$102-$A128+1,'PV - AO'!$B$7,'PV - AO'!$Q$31),0)</f>
        <v>0</v>
      </c>
      <c r="Q128" s="37">
        <f>IFERROR(IPMT('PV - AO'!$B$8,'PV - AO'!Q$102-$A128+1,'PV - AO'!$B$7,'PV - AO'!$Q$31),0)</f>
        <v>0</v>
      </c>
      <c r="R128" s="37">
        <f>IFERROR(IPMT('PV - AO'!$B$8,'PV - AO'!R$102-$A128+1,'PV - AO'!$B$7,'PV - AO'!$Q$31),0)</f>
        <v>0</v>
      </c>
      <c r="S128" s="37">
        <f>IFERROR(IPMT('PV - AO'!$B$8,'PV - AO'!S$102-$A128+1,'PV - AO'!$B$7,'PV - AO'!$Q$31),0)</f>
        <v>0</v>
      </c>
      <c r="T128" s="37">
        <f>IFERROR(IPMT('PV - AO'!$B$8,'PV - AO'!T$102-$A128+1,'PV - AO'!$B$7,'PV - AO'!$Q$31),0)</f>
        <v>0</v>
      </c>
      <c r="U128" s="37">
        <f>IFERROR(IPMT('PV - AO'!$B$8,'PV - AO'!U$102-$A128+1,'PV - AO'!$B$7,'PV - AO'!$Q$31),0)</f>
        <v>0</v>
      </c>
      <c r="V128" s="37">
        <f>IFERROR(IPMT('PV - AO'!$B$8,'PV - AO'!V$102-$A128+1,'PV - AO'!$B$7,'PV - AO'!$Q$31),0)</f>
        <v>0</v>
      </c>
      <c r="W128" s="37">
        <f>IFERROR(IPMT('PV - AO'!$B$8,'PV - AO'!W$102-$A128+1,'PV - AO'!$B$7,'PV - AO'!$Q$31),0)</f>
        <v>0</v>
      </c>
      <c r="X128" s="37">
        <f>IFERROR(IPMT('PV - AO'!$B$8,'PV - AO'!X$102-$A128+1,'PV - AO'!$B$7,'PV - AO'!$Q$31),0)</f>
        <v>0</v>
      </c>
      <c r="Y128" s="37">
        <f>IFERROR(IPMT('PV - AO'!$B$8,'PV - AO'!Y$102-$A128+1,'PV - AO'!$B$7,'PV - AO'!$Q$31),0)</f>
        <v>0</v>
      </c>
      <c r="Z128" s="37">
        <f>IFERROR(IPMT('PV - AO'!$B$8,'PV - AO'!Z$102-$A128+1,'PV - AO'!$B$7,'PV - AO'!$Q$31),0)</f>
        <v>0</v>
      </c>
      <c r="AA128" s="37">
        <f>IFERROR(IPMT('PV - AO'!$B$8,'PV - AO'!AA$102-$A128+1,'PV - AO'!$B$7,'PV - AO'!$Q$31),0)</f>
        <v>0</v>
      </c>
      <c r="AB128" s="37">
        <f>IFERROR(IPMT('PV - AO'!$B$8,'PV - AO'!AB$102-$A128+1,'PV - AO'!$B$7,'PV - AO'!$Q$31),0)</f>
        <v>0</v>
      </c>
      <c r="AC128" s="37">
        <f>IFERROR(IPMT('PV - AO'!$B$8,'PV - AO'!AC$102-$A128+1,'PV - AO'!$B$7,'PV - AO'!$Q$31),0)</f>
        <v>0</v>
      </c>
      <c r="AD128" s="37">
        <f>IFERROR(IPMT('PV - AO'!$B$8,'PV - AO'!AD$102-$A128+1,'PV - AO'!$B$7,'PV - AO'!$Q$31),0)</f>
        <v>0</v>
      </c>
      <c r="AE128" s="37">
        <f>IFERROR(IPMT('PV - AO'!$B$8,'PV - AO'!AE$102-$A128+1,'PV - AO'!$B$7,'PV - AO'!$Q$31),0)</f>
        <v>0</v>
      </c>
      <c r="AF128"/>
      <c r="AG128"/>
    </row>
    <row r="129" spans="1:33" ht="15" outlineLevel="1">
      <c r="A129">
        <v>16</v>
      </c>
      <c r="B129" s="37"/>
      <c r="C129" s="37"/>
      <c r="D129" s="37"/>
      <c r="E129" s="37"/>
      <c r="F129" s="37"/>
      <c r="G129" s="37"/>
      <c r="H129" s="37"/>
      <c r="I129" s="37"/>
      <c r="J129" s="37"/>
      <c r="K129" s="37"/>
      <c r="L129" s="37"/>
      <c r="M129" s="37"/>
      <c r="N129" s="37"/>
      <c r="O129" s="37"/>
      <c r="P129" s="37"/>
      <c r="Q129" s="37">
        <f>IFERROR(IPMT('PV - AO'!$B$8,'PV - AO'!Q$102-$A129+1,'PV - AO'!$B$7,'PV - AO'!$R$31),0)</f>
        <v>0</v>
      </c>
      <c r="R129" s="37">
        <f>IFERROR(IPMT('PV - AO'!$B$8,'PV - AO'!R$102-$A129+1,'PV - AO'!$B$7,'PV - AO'!$R$31),0)</f>
        <v>0</v>
      </c>
      <c r="S129" s="37">
        <f>IFERROR(IPMT('PV - AO'!$B$8,'PV - AO'!S$102-$A129+1,'PV - AO'!$B$7,'PV - AO'!$R$31),0)</f>
        <v>0</v>
      </c>
      <c r="T129" s="37">
        <f>IFERROR(IPMT('PV - AO'!$B$8,'PV - AO'!T$102-$A129+1,'PV - AO'!$B$7,'PV - AO'!$R$31),0)</f>
        <v>0</v>
      </c>
      <c r="U129" s="37">
        <f>IFERROR(IPMT('PV - AO'!$B$8,'PV - AO'!U$102-$A129+1,'PV - AO'!$B$7,'PV - AO'!$R$31),0)</f>
        <v>0</v>
      </c>
      <c r="V129" s="37">
        <f>IFERROR(IPMT('PV - AO'!$B$8,'PV - AO'!V$102-$A129+1,'PV - AO'!$B$7,'PV - AO'!$R$31),0)</f>
        <v>0</v>
      </c>
      <c r="W129" s="37">
        <f>IFERROR(IPMT('PV - AO'!$B$8,'PV - AO'!W$102-$A129+1,'PV - AO'!$B$7,'PV - AO'!$R$31),0)</f>
        <v>0</v>
      </c>
      <c r="X129" s="37">
        <f>IFERROR(IPMT('PV - AO'!$B$8,'PV - AO'!X$102-$A129+1,'PV - AO'!$B$7,'PV - AO'!$R$31),0)</f>
        <v>0</v>
      </c>
      <c r="Y129" s="37">
        <f>IFERROR(IPMT('PV - AO'!$B$8,'PV - AO'!Y$102-$A129+1,'PV - AO'!$B$7,'PV - AO'!$R$31),0)</f>
        <v>0</v>
      </c>
      <c r="Z129" s="37">
        <f>IFERROR(IPMT('PV - AO'!$B$8,'PV - AO'!Z$102-$A129+1,'PV - AO'!$B$7,'PV - AO'!$R$31),0)</f>
        <v>0</v>
      </c>
      <c r="AA129" s="37">
        <f>IFERROR(IPMT('PV - AO'!$B$8,'PV - AO'!AA$102-$A129+1,'PV - AO'!$B$7,'PV - AO'!$R$31),0)</f>
        <v>0</v>
      </c>
      <c r="AB129" s="37">
        <f>IFERROR(IPMT('PV - AO'!$B$8,'PV - AO'!AB$102-$A129+1,'PV - AO'!$B$7,'PV - AO'!$R$31),0)</f>
        <v>0</v>
      </c>
      <c r="AC129" s="37">
        <f>IFERROR(IPMT('PV - AO'!$B$8,'PV - AO'!AC$102-$A129+1,'PV - AO'!$B$7,'PV - AO'!$R$31),0)</f>
        <v>0</v>
      </c>
      <c r="AD129" s="37">
        <f>IFERROR(IPMT('PV - AO'!$B$8,'PV - AO'!AD$102-$A129+1,'PV - AO'!$B$7,'PV - AO'!$R$31),0)</f>
        <v>0</v>
      </c>
      <c r="AE129" s="37">
        <f>IFERROR(IPMT('PV - AO'!$B$8,'PV - AO'!AE$102-$A129+1,'PV - AO'!$B$7,'PV - AO'!$R$31),0)</f>
        <v>0</v>
      </c>
      <c r="AF129"/>
      <c r="AG129"/>
    </row>
    <row r="130" spans="1:33" ht="15" outlineLevel="1">
      <c r="A130">
        <v>17</v>
      </c>
      <c r="B130" s="37"/>
      <c r="C130" s="37"/>
      <c r="D130" s="37"/>
      <c r="E130" s="37"/>
      <c r="F130" s="37"/>
      <c r="G130" s="37"/>
      <c r="H130" s="37"/>
      <c r="I130" s="37"/>
      <c r="J130" s="37"/>
      <c r="K130" s="37"/>
      <c r="L130" s="37"/>
      <c r="M130" s="37"/>
      <c r="N130" s="37"/>
      <c r="O130" s="37"/>
      <c r="P130" s="37"/>
      <c r="Q130" s="37"/>
      <c r="R130" s="37">
        <f>IFERROR(IPMT('PV - AO'!$B$8,'PV - AO'!R$102-$A130+1,'PV - AO'!$B$7,'PV - AO'!$S$31),0)</f>
        <v>0</v>
      </c>
      <c r="S130" s="37">
        <f>IFERROR(IPMT('PV - AO'!$B$8,'PV - AO'!S$102-$A130+1,'PV - AO'!$B$7,'PV - AO'!$S$31),0)</f>
        <v>0</v>
      </c>
      <c r="T130" s="37">
        <f>IFERROR(IPMT('PV - AO'!$B$8,'PV - AO'!T$102-$A130+1,'PV - AO'!$B$7,'PV - AO'!$S$31),0)</f>
        <v>0</v>
      </c>
      <c r="U130" s="37">
        <f>IFERROR(IPMT('PV - AO'!$B$8,'PV - AO'!U$102-$A130+1,'PV - AO'!$B$7,'PV - AO'!$S$31),0)</f>
        <v>0</v>
      </c>
      <c r="V130" s="37">
        <f>IFERROR(IPMT('PV - AO'!$B$8,'PV - AO'!V$102-$A130+1,'PV - AO'!$B$7,'PV - AO'!$S$31),0)</f>
        <v>0</v>
      </c>
      <c r="W130" s="37">
        <f>IFERROR(IPMT('PV - AO'!$B$8,'PV - AO'!W$102-$A130+1,'PV - AO'!$B$7,'PV - AO'!$S$31),0)</f>
        <v>0</v>
      </c>
      <c r="X130" s="37">
        <f>IFERROR(IPMT('PV - AO'!$B$8,'PV - AO'!X$102-$A130+1,'PV - AO'!$B$7,'PV - AO'!$S$31),0)</f>
        <v>0</v>
      </c>
      <c r="Y130" s="37">
        <f>IFERROR(IPMT('PV - AO'!$B$8,'PV - AO'!Y$102-$A130+1,'PV - AO'!$B$7,'PV - AO'!$S$31),0)</f>
        <v>0</v>
      </c>
      <c r="Z130" s="37">
        <f>IFERROR(IPMT('PV - AO'!$B$8,'PV - AO'!Z$102-$A130+1,'PV - AO'!$B$7,'PV - AO'!$S$31),0)</f>
        <v>0</v>
      </c>
      <c r="AA130" s="37">
        <f>IFERROR(IPMT('PV - AO'!$B$8,'PV - AO'!AA$102-$A130+1,'PV - AO'!$B$7,'PV - AO'!$S$31),0)</f>
        <v>0</v>
      </c>
      <c r="AB130" s="37">
        <f>IFERROR(IPMT('PV - AO'!$B$8,'PV - AO'!AB$102-$A130+1,'PV - AO'!$B$7,'PV - AO'!$S$31),0)</f>
        <v>0</v>
      </c>
      <c r="AC130" s="37">
        <f>IFERROR(IPMT('PV - AO'!$B$8,'PV - AO'!AC$102-$A130+1,'PV - AO'!$B$7,'PV - AO'!$S$31),0)</f>
        <v>0</v>
      </c>
      <c r="AD130" s="37">
        <f>IFERROR(IPMT('PV - AO'!$B$8,'PV - AO'!AD$102-$A130+1,'PV - AO'!$B$7,'PV - AO'!$S$31),0)</f>
        <v>0</v>
      </c>
      <c r="AE130" s="37">
        <f>IFERROR(IPMT('PV - AO'!$B$8,'PV - AO'!AE$102-$A130+1,'PV - AO'!$B$7,'PV - AO'!$S$31),0)</f>
        <v>0</v>
      </c>
      <c r="AF130"/>
      <c r="AG130"/>
    </row>
    <row r="131" spans="1:33" ht="15" outlineLevel="1">
      <c r="A131">
        <v>18</v>
      </c>
      <c r="B131" s="37"/>
      <c r="C131" s="37"/>
      <c r="D131" s="37"/>
      <c r="E131" s="37"/>
      <c r="F131" s="37"/>
      <c r="G131" s="37"/>
      <c r="H131" s="37"/>
      <c r="I131" s="37"/>
      <c r="J131" s="37"/>
      <c r="K131" s="37"/>
      <c r="L131" s="37"/>
      <c r="M131" s="37"/>
      <c r="N131" s="37"/>
      <c r="O131" s="37"/>
      <c r="P131" s="37"/>
      <c r="Q131" s="37"/>
      <c r="R131" s="37"/>
      <c r="S131" s="37">
        <f>IFERROR(IPMT('PV - AO'!$B$8,'PV - AO'!S$102-$A131+1,'PV - AO'!$B$7,'PV - AO'!$T$31),0)</f>
        <v>0</v>
      </c>
      <c r="T131" s="37">
        <f>IFERROR(IPMT('PV - AO'!$B$8,'PV - AO'!T$102-$A131+1,'PV - AO'!$B$7,'PV - AO'!$T$31),0)</f>
        <v>0</v>
      </c>
      <c r="U131" s="37">
        <f>IFERROR(IPMT('PV - AO'!$B$8,'PV - AO'!U$102-$A131+1,'PV - AO'!$B$7,'PV - AO'!$T$31),0)</f>
        <v>0</v>
      </c>
      <c r="V131" s="37">
        <f>IFERROR(IPMT('PV - AO'!$B$8,'PV - AO'!V$102-$A131+1,'PV - AO'!$B$7,'PV - AO'!$T$31),0)</f>
        <v>0</v>
      </c>
      <c r="W131" s="37">
        <f>IFERROR(IPMT('PV - AO'!$B$8,'PV - AO'!W$102-$A131+1,'PV - AO'!$B$7,'PV - AO'!$T$31),0)</f>
        <v>0</v>
      </c>
      <c r="X131" s="37">
        <f>IFERROR(IPMT('PV - AO'!$B$8,'PV - AO'!X$102-$A131+1,'PV - AO'!$B$7,'PV - AO'!$T$31),0)</f>
        <v>0</v>
      </c>
      <c r="Y131" s="37">
        <f>IFERROR(IPMT('PV - AO'!$B$8,'PV - AO'!Y$102-$A131+1,'PV - AO'!$B$7,'PV - AO'!$T$31),0)</f>
        <v>0</v>
      </c>
      <c r="Z131" s="37">
        <f>IFERROR(IPMT('PV - AO'!$B$8,'PV - AO'!Z$102-$A131+1,'PV - AO'!$B$7,'PV - AO'!$T$31),0)</f>
        <v>0</v>
      </c>
      <c r="AA131" s="37">
        <f>IFERROR(IPMT('PV - AO'!$B$8,'PV - AO'!AA$102-$A131+1,'PV - AO'!$B$7,'PV - AO'!$T$31),0)</f>
        <v>0</v>
      </c>
      <c r="AB131" s="37">
        <f>IFERROR(IPMT('PV - AO'!$B$8,'PV - AO'!AB$102-$A131+1,'PV - AO'!$B$7,'PV - AO'!$T$31),0)</f>
        <v>0</v>
      </c>
      <c r="AC131" s="37">
        <f>IFERROR(IPMT('PV - AO'!$B$8,'PV - AO'!AC$102-$A131+1,'PV - AO'!$B$7,'PV - AO'!$T$31),0)</f>
        <v>0</v>
      </c>
      <c r="AD131" s="37">
        <f>IFERROR(IPMT('PV - AO'!$B$8,'PV - AO'!AD$102-$A131+1,'PV - AO'!$B$7,'PV - AO'!$T$31),0)</f>
        <v>0</v>
      </c>
      <c r="AE131" s="37">
        <f>IFERROR(IPMT('PV - AO'!$B$8,'PV - AO'!AE$102-$A131+1,'PV - AO'!$B$7,'PV - AO'!$T$31),0)</f>
        <v>0</v>
      </c>
      <c r="AF131"/>
      <c r="AG131"/>
    </row>
    <row r="132" spans="1:33" ht="15" outlineLevel="1">
      <c r="A132">
        <v>19</v>
      </c>
      <c r="B132" s="37"/>
      <c r="C132" s="37"/>
      <c r="D132" s="37"/>
      <c r="E132" s="37"/>
      <c r="F132" s="37"/>
      <c r="G132" s="37"/>
      <c r="H132" s="37"/>
      <c r="I132" s="37"/>
      <c r="J132" s="37"/>
      <c r="K132" s="37"/>
      <c r="L132" s="37"/>
      <c r="M132" s="37"/>
      <c r="N132" s="37"/>
      <c r="O132" s="37"/>
      <c r="P132" s="37"/>
      <c r="Q132" s="37"/>
      <c r="R132" s="37"/>
      <c r="S132" s="37"/>
      <c r="T132" s="37">
        <f>IFERROR(IPMT('PV - AO'!$B$8,'PV - AO'!T$102-$A132+1,'PV - AO'!$B$7,'PV - AO'!$U$31),0)</f>
        <v>0</v>
      </c>
      <c r="U132" s="37">
        <f>IFERROR(IPMT('PV - AO'!$B$8,'PV - AO'!U$102-$A132+1,'PV - AO'!$B$7,'PV - AO'!$U$31),0)</f>
        <v>0</v>
      </c>
      <c r="V132" s="37">
        <f>IFERROR(IPMT('PV - AO'!$B$8,'PV - AO'!V$102-$A132+1,'PV - AO'!$B$7,'PV - AO'!$U$31),0)</f>
        <v>0</v>
      </c>
      <c r="W132" s="37">
        <f>IFERROR(IPMT('PV - AO'!$B$8,'PV - AO'!W$102-$A132+1,'PV - AO'!$B$7,'PV - AO'!$U$31),0)</f>
        <v>0</v>
      </c>
      <c r="X132" s="37">
        <f>IFERROR(IPMT('PV - AO'!$B$8,'PV - AO'!X$102-$A132+1,'PV - AO'!$B$7,'PV - AO'!$U$31),0)</f>
        <v>0</v>
      </c>
      <c r="Y132" s="37">
        <f>IFERROR(IPMT('PV - AO'!$B$8,'PV - AO'!Y$102-$A132+1,'PV - AO'!$B$7,'PV - AO'!$U$31),0)</f>
        <v>0</v>
      </c>
      <c r="Z132" s="37">
        <f>IFERROR(IPMT('PV - AO'!$B$8,'PV - AO'!Z$102-$A132+1,'PV - AO'!$B$7,'PV - AO'!$U$31),0)</f>
        <v>0</v>
      </c>
      <c r="AA132" s="37">
        <f>IFERROR(IPMT('PV - AO'!$B$8,'PV - AO'!AA$102-$A132+1,'PV - AO'!$B$7,'PV - AO'!$U$31),0)</f>
        <v>0</v>
      </c>
      <c r="AB132" s="37">
        <f>IFERROR(IPMT('PV - AO'!$B$8,'PV - AO'!AB$102-$A132+1,'PV - AO'!$B$7,'PV - AO'!$U$31),0)</f>
        <v>0</v>
      </c>
      <c r="AC132" s="37">
        <f>IFERROR(IPMT('PV - AO'!$B$8,'PV - AO'!AC$102-$A132+1,'PV - AO'!$B$7,'PV - AO'!$U$31),0)</f>
        <v>0</v>
      </c>
      <c r="AD132" s="37">
        <f>IFERROR(IPMT('PV - AO'!$B$8,'PV - AO'!AD$102-$A132+1,'PV - AO'!$B$7,'PV - AO'!$U$31),0)</f>
        <v>0</v>
      </c>
      <c r="AE132" s="37">
        <f>IFERROR(IPMT('PV - AO'!$B$8,'PV - AO'!AE$102-$A132+1,'PV - AO'!$B$7,'PV - AO'!$U$31),0)</f>
        <v>0</v>
      </c>
      <c r="AF132"/>
      <c r="AG132"/>
    </row>
    <row r="133" spans="1:33" ht="15" outlineLevel="1">
      <c r="A133">
        <v>20</v>
      </c>
      <c r="B133" s="37"/>
      <c r="C133" s="37"/>
      <c r="D133" s="37"/>
      <c r="E133" s="37"/>
      <c r="F133" s="37"/>
      <c r="G133" s="37"/>
      <c r="H133" s="37"/>
      <c r="I133" s="37"/>
      <c r="J133" s="37"/>
      <c r="K133" s="37"/>
      <c r="L133" s="37"/>
      <c r="M133" s="37"/>
      <c r="N133" s="37"/>
      <c r="O133" s="37"/>
      <c r="P133" s="37"/>
      <c r="Q133" s="37"/>
      <c r="R133" s="37"/>
      <c r="S133" s="37"/>
      <c r="T133" s="37"/>
      <c r="U133" s="37">
        <f>IFERROR(IPMT('PV - AO'!$B$8,'PV - AO'!U$102-$A133+1,'PV - AO'!$B$7,'PV - AO'!$V$31),0)</f>
        <v>0</v>
      </c>
      <c r="V133" s="37">
        <f>IFERROR(IPMT('PV - AO'!$B$8,'PV - AO'!V$102-$A133+1,'PV - AO'!$B$7,'PV - AO'!$V$31),0)</f>
        <v>0</v>
      </c>
      <c r="W133" s="37">
        <f>IFERROR(IPMT('PV - AO'!$B$8,'PV - AO'!W$102-$A133+1,'PV - AO'!$B$7,'PV - AO'!$V$31),0)</f>
        <v>0</v>
      </c>
      <c r="X133" s="37">
        <f>IFERROR(IPMT('PV - AO'!$B$8,'PV - AO'!X$102-$A133+1,'PV - AO'!$B$7,'PV - AO'!$V$31),0)</f>
        <v>0</v>
      </c>
      <c r="Y133" s="37">
        <f>IFERROR(IPMT('PV - AO'!$B$8,'PV - AO'!Y$102-$A133+1,'PV - AO'!$B$7,'PV - AO'!$V$31),0)</f>
        <v>0</v>
      </c>
      <c r="Z133" s="37">
        <f>IFERROR(IPMT('PV - AO'!$B$8,'PV - AO'!Z$102-$A133+1,'PV - AO'!$B$7,'PV - AO'!$V$31),0)</f>
        <v>0</v>
      </c>
      <c r="AA133" s="37">
        <f>IFERROR(IPMT('PV - AO'!$B$8,'PV - AO'!AA$102-$A133+1,'PV - AO'!$B$7,'PV - AO'!$V$31),0)</f>
        <v>0</v>
      </c>
      <c r="AB133" s="37">
        <f>IFERROR(IPMT('PV - AO'!$B$8,'PV - AO'!AB$102-$A133+1,'PV - AO'!$B$7,'PV - AO'!$V$31),0)</f>
        <v>0</v>
      </c>
      <c r="AC133" s="37">
        <f>IFERROR(IPMT('PV - AO'!$B$8,'PV - AO'!AC$102-$A133+1,'PV - AO'!$B$7,'PV - AO'!$V$31),0)</f>
        <v>0</v>
      </c>
      <c r="AD133" s="37">
        <f>IFERROR(IPMT('PV - AO'!$B$8,'PV - AO'!AD$102-$A133+1,'PV - AO'!$B$7,'PV - AO'!$V$31),0)</f>
        <v>0</v>
      </c>
      <c r="AE133" s="37">
        <f>IFERROR(IPMT('PV - AO'!$B$8,'PV - AO'!AE$102-$A133+1,'PV - AO'!$B$7,'PV - AO'!$V$31),0)</f>
        <v>0</v>
      </c>
    </row>
    <row r="134" spans="1:33" ht="15" outlineLevel="1">
      <c r="A134">
        <v>21</v>
      </c>
      <c r="B134" s="37"/>
      <c r="C134" s="37"/>
      <c r="D134" s="37"/>
      <c r="E134" s="37"/>
      <c r="F134" s="37"/>
      <c r="G134" s="37"/>
      <c r="H134" s="37"/>
      <c r="I134" s="37"/>
      <c r="J134" s="37"/>
      <c r="K134" s="37"/>
      <c r="L134" s="37"/>
      <c r="M134" s="37"/>
      <c r="N134" s="37"/>
      <c r="O134" s="37"/>
      <c r="P134" s="37"/>
      <c r="Q134" s="37"/>
      <c r="R134" s="37"/>
      <c r="S134" s="37"/>
      <c r="T134" s="37"/>
      <c r="U134" s="37"/>
      <c r="V134" s="37">
        <f>IFERROR(IPMT('PV - AO'!$B$8,'PV - AO'!V$102-$A134+1,'PV - AO'!$B$7,'PV - AO'!$W$31),0)</f>
        <v>0</v>
      </c>
      <c r="W134" s="37">
        <f>IFERROR(IPMT('PV - AO'!$B$8,'PV - AO'!W$102-$A134+1,'PV - AO'!$B$7,'PV - AO'!$W$31),0)</f>
        <v>0</v>
      </c>
      <c r="X134" s="37">
        <f>IFERROR(IPMT('PV - AO'!$B$8,'PV - AO'!X$102-$A134+1,'PV - AO'!$B$7,'PV - AO'!$W$31),0)</f>
        <v>0</v>
      </c>
      <c r="Y134" s="37">
        <f>IFERROR(IPMT('PV - AO'!$B$8,'PV - AO'!Y$102-$A134+1,'PV - AO'!$B$7,'PV - AO'!$W$31),0)</f>
        <v>0</v>
      </c>
      <c r="Z134" s="37">
        <f>IFERROR(IPMT('PV - AO'!$B$8,'PV - AO'!Z$102-$A134+1,'PV - AO'!$B$7,'PV - AO'!$W$31),0)</f>
        <v>0</v>
      </c>
      <c r="AA134" s="37">
        <f>IFERROR(IPMT('PV - AO'!$B$8,'PV - AO'!AA$102-$A134+1,'PV - AO'!$B$7,'PV - AO'!$W$31),0)</f>
        <v>0</v>
      </c>
      <c r="AB134" s="37">
        <f>IFERROR(IPMT('PV - AO'!$B$8,'PV - AO'!AB$102-$A134+1,'PV - AO'!$B$7,'PV - AO'!$W$31),0)</f>
        <v>0</v>
      </c>
      <c r="AC134" s="37">
        <f>IFERROR(IPMT('PV - AO'!$B$8,'PV - AO'!AC$102-$A134+1,'PV - AO'!$B$7,'PV - AO'!$W$31),0)</f>
        <v>0</v>
      </c>
      <c r="AD134" s="37">
        <f>IFERROR(IPMT('PV - AO'!$B$8,'PV - AO'!AD$102-$A134+1,'PV - AO'!$B$7,'PV - AO'!$W$31),0)</f>
        <v>0</v>
      </c>
      <c r="AE134" s="37">
        <f>IFERROR(IPMT('PV - AO'!$B$8,'PV - AO'!AE$102-$A134+1,'PV - AO'!$B$7,'PV - AO'!$W$31),0)</f>
        <v>0</v>
      </c>
    </row>
    <row r="135" spans="1:33" ht="15" outlineLevel="1">
      <c r="A135">
        <v>22</v>
      </c>
      <c r="B135" s="37"/>
      <c r="C135" s="37"/>
      <c r="D135" s="37"/>
      <c r="E135" s="37"/>
      <c r="F135" s="37"/>
      <c r="G135" s="37"/>
      <c r="H135" s="37"/>
      <c r="I135" s="37"/>
      <c r="J135" s="37"/>
      <c r="K135" s="37"/>
      <c r="L135" s="37"/>
      <c r="M135" s="37"/>
      <c r="N135" s="37"/>
      <c r="O135" s="37"/>
      <c r="P135" s="37"/>
      <c r="Q135" s="37"/>
      <c r="R135" s="37"/>
      <c r="S135" s="37"/>
      <c r="T135" s="37"/>
      <c r="U135" s="37"/>
      <c r="V135" s="37"/>
      <c r="W135" s="37">
        <f>IFERROR(IPMT('PV - AO'!$B$8,'PV - AO'!W$102-$A135+1,'PV - AO'!$B$7,'PV - AO'!$X$31),0)</f>
        <v>0</v>
      </c>
      <c r="X135" s="37">
        <f>IFERROR(IPMT('PV - AO'!$B$8,'PV - AO'!X$102-$A135+1,'PV - AO'!$B$7,'PV - AO'!$X$31),0)</f>
        <v>0</v>
      </c>
      <c r="Y135" s="37">
        <f>IFERROR(IPMT('PV - AO'!$B$8,'PV - AO'!Y$102-$A135+1,'PV - AO'!$B$7,'PV - AO'!$X$31),0)</f>
        <v>0</v>
      </c>
      <c r="Z135" s="37">
        <f>IFERROR(IPMT('PV - AO'!$B$8,'PV - AO'!Z$102-$A135+1,'PV - AO'!$B$7,'PV - AO'!$X$31),0)</f>
        <v>0</v>
      </c>
      <c r="AA135" s="37">
        <f>IFERROR(IPMT('PV - AO'!$B$8,'PV - AO'!AA$102-$A135+1,'PV - AO'!$B$7,'PV - AO'!$X$31),0)</f>
        <v>0</v>
      </c>
      <c r="AB135" s="37">
        <f>IFERROR(IPMT('PV - AO'!$B$8,'PV - AO'!AB$102-$A135+1,'PV - AO'!$B$7,'PV - AO'!$X$31),0)</f>
        <v>0</v>
      </c>
      <c r="AC135" s="37">
        <f>IFERROR(IPMT('PV - AO'!$B$8,'PV - AO'!AC$102-$A135+1,'PV - AO'!$B$7,'PV - AO'!$X$31),0)</f>
        <v>0</v>
      </c>
      <c r="AD135" s="37">
        <f>IFERROR(IPMT('PV - AO'!$B$8,'PV - AO'!AD$102-$A135+1,'PV - AO'!$B$7,'PV - AO'!$X$31),0)</f>
        <v>0</v>
      </c>
      <c r="AE135" s="37">
        <f>IFERROR(IPMT('PV - AO'!$B$8,'PV - AO'!AE$102-$A135+1,'PV - AO'!$B$7,'PV - AO'!$X$31),0)</f>
        <v>0</v>
      </c>
    </row>
    <row r="136" spans="1:33" ht="15" outlineLevel="1">
      <c r="A136">
        <v>23</v>
      </c>
      <c r="B136" s="37"/>
      <c r="C136" s="37"/>
      <c r="D136" s="37"/>
      <c r="E136" s="37"/>
      <c r="F136" s="37"/>
      <c r="G136" s="37"/>
      <c r="H136" s="37"/>
      <c r="I136" s="37"/>
      <c r="J136" s="37"/>
      <c r="K136" s="37"/>
      <c r="L136" s="37"/>
      <c r="M136" s="37"/>
      <c r="N136" s="37"/>
      <c r="O136" s="37"/>
      <c r="P136" s="37"/>
      <c r="Q136" s="37"/>
      <c r="R136" s="37"/>
      <c r="S136" s="37"/>
      <c r="T136" s="37"/>
      <c r="U136" s="37"/>
      <c r="V136" s="37"/>
      <c r="W136" s="37"/>
      <c r="X136" s="37">
        <f>IFERROR(IPMT('PV - AO'!$B$8,'PV - AO'!X$102-$A136+1,'PV - AO'!$B$7,'PV - AO'!$Y$31),0)</f>
        <v>0</v>
      </c>
      <c r="Y136" s="37">
        <f>IFERROR(IPMT('PV - AO'!$B$8,'PV - AO'!Y$102-$A136+1,'PV - AO'!$B$7,'PV - AO'!$Y$31),0)</f>
        <v>0</v>
      </c>
      <c r="Z136" s="37">
        <f>IFERROR(IPMT('PV - AO'!$B$8,'PV - AO'!Z$102-$A136+1,'PV - AO'!$B$7,'PV - AO'!$Y$31),0)</f>
        <v>0</v>
      </c>
      <c r="AA136" s="37">
        <f>IFERROR(IPMT('PV - AO'!$B$8,'PV - AO'!AA$102-$A136+1,'PV - AO'!$B$7,'PV - AO'!$Y$31),0)</f>
        <v>0</v>
      </c>
      <c r="AB136" s="37">
        <f>IFERROR(IPMT('PV - AO'!$B$8,'PV - AO'!AB$102-$A136+1,'PV - AO'!$B$7,'PV - AO'!$Y$31),0)</f>
        <v>0</v>
      </c>
      <c r="AC136" s="37">
        <f>IFERROR(IPMT('PV - AO'!$B$8,'PV - AO'!AC$102-$A136+1,'PV - AO'!$B$7,'PV - AO'!$Y$31),0)</f>
        <v>0</v>
      </c>
      <c r="AD136" s="37">
        <f>IFERROR(IPMT('PV - AO'!$B$8,'PV - AO'!AD$102-$A136+1,'PV - AO'!$B$7,'PV - AO'!$Y$31),0)</f>
        <v>0</v>
      </c>
      <c r="AE136" s="37">
        <f>IFERROR(IPMT('PV - AO'!$B$8,'PV - AO'!AE$102-$A136+1,'PV - AO'!$B$7,'PV - AO'!$Y$31),0)</f>
        <v>0</v>
      </c>
    </row>
    <row r="137" spans="1:33" ht="15" outlineLevel="1">
      <c r="A137">
        <v>24</v>
      </c>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f>IFERROR(IPMT('PV - AO'!$B$8,'PV - AO'!Y$102-$A137+1,'PV - AO'!$B$7,'PV - AO'!$Z$31),0)</f>
        <v>0</v>
      </c>
      <c r="Z137" s="37">
        <f>IFERROR(IPMT('PV - AO'!$B$8,'PV - AO'!Z$102-$A137+1,'PV - AO'!$B$7,'PV - AO'!$Z$31),0)</f>
        <v>0</v>
      </c>
      <c r="AA137" s="37">
        <f>IFERROR(IPMT('PV - AO'!$B$8,'PV - AO'!AA$102-$A137+1,'PV - AO'!$B$7,'PV - AO'!$Z$31),0)</f>
        <v>0</v>
      </c>
      <c r="AB137" s="37">
        <f>IFERROR(IPMT('PV - AO'!$B$8,'PV - AO'!AB$102-$A137+1,'PV - AO'!$B$7,'PV - AO'!$Z$31),0)</f>
        <v>0</v>
      </c>
      <c r="AC137" s="37">
        <f>IFERROR(IPMT('PV - AO'!$B$8,'PV - AO'!AC$102-$A137+1,'PV - AO'!$B$7,'PV - AO'!$Z$31),0)</f>
        <v>0</v>
      </c>
      <c r="AD137" s="37">
        <f>IFERROR(IPMT('PV - AO'!$B$8,'PV - AO'!AD$102-$A137+1,'PV - AO'!$B$7,'PV - AO'!$Z$31),0)</f>
        <v>0</v>
      </c>
      <c r="AE137" s="37">
        <f>IFERROR(IPMT('PV - AO'!$B$8,'PV - AO'!AE$102-$A137+1,'PV - AO'!$B$7,'PV - AO'!$Z$31),0)</f>
        <v>0</v>
      </c>
    </row>
    <row r="138" spans="1:33" ht="15" outlineLevel="1">
      <c r="A138">
        <v>25</v>
      </c>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f>IFERROR(IPMT('PV - AO'!$B$8,'PV - AO'!Z$102-$A138+1,'PV - AO'!$B$7,'PV - AO'!$AA$31),0)</f>
        <v>0</v>
      </c>
      <c r="AA138" s="37">
        <f>IFERROR(IPMT('PV - AO'!$B$8,'PV - AO'!AA$102-$A138+1,'PV - AO'!$B$7,'PV - AO'!$AA$31),0)</f>
        <v>0</v>
      </c>
      <c r="AB138" s="37">
        <f>IFERROR(IPMT('PV - AO'!$B$8,'PV - AO'!AB$102-$A138+1,'PV - AO'!$B$7,'PV - AO'!$AA$31),0)</f>
        <v>0</v>
      </c>
      <c r="AC138" s="37">
        <f>IFERROR(IPMT('PV - AO'!$B$8,'PV - AO'!AC$102-$A138+1,'PV - AO'!$B$7,'PV - AO'!$AA$31),0)</f>
        <v>0</v>
      </c>
      <c r="AD138" s="37">
        <f>IFERROR(IPMT('PV - AO'!$B$8,'PV - AO'!AD$102-$A138+1,'PV - AO'!$B$7,'PV - AO'!$AA$31),0)</f>
        <v>0</v>
      </c>
      <c r="AE138" s="37">
        <f>IFERROR(IPMT('PV - AO'!$B$8,'PV - AO'!AE$102-$A138+1,'PV - AO'!$B$7,'PV - AO'!$AA$31),0)</f>
        <v>0</v>
      </c>
    </row>
    <row r="139" spans="1:33" ht="15" outlineLevel="1">
      <c r="A139">
        <v>26</v>
      </c>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f>IFERROR(IPMT('PV - AO'!$B$8,'PV - AO'!AA$102-$A139+1,'PV - AO'!$B$7,'PV - AO'!$AB$31),0)</f>
        <v>0</v>
      </c>
      <c r="AB139" s="37">
        <f>IFERROR(IPMT('PV - AO'!$B$8,'PV - AO'!AB$102-$A139+1,'PV - AO'!$B$7,'PV - AO'!$AB$31),0)</f>
        <v>0</v>
      </c>
      <c r="AC139" s="37">
        <f>IFERROR(IPMT('PV - AO'!$B$8,'PV - AO'!AC$102-$A139+1,'PV - AO'!$B$7,'PV - AO'!$AB$31),0)</f>
        <v>0</v>
      </c>
      <c r="AD139" s="37">
        <f>IFERROR(IPMT('PV - AO'!$B$8,'PV - AO'!AD$102-$A139+1,'PV - AO'!$B$7,'PV - AO'!$AB$31),0)</f>
        <v>0</v>
      </c>
      <c r="AE139" s="37">
        <f>IFERROR(IPMT('PV - AO'!$B$8,'PV - AO'!AE$102-$A139+1,'PV - AO'!$B$7,'PV - AO'!$AB$31),0)</f>
        <v>0</v>
      </c>
    </row>
    <row r="140" spans="1:33" ht="15" outlineLevel="1">
      <c r="A140">
        <v>27</v>
      </c>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f>IFERROR(IPMT('PV - AO'!$B$8,'PV - AO'!AB$102-$A140+1,'PV - AO'!$B$7,'PV - AO'!$AC$31),0)</f>
        <v>0</v>
      </c>
      <c r="AC140" s="37">
        <f>IFERROR(IPMT('PV - AO'!$B$8,'PV - AO'!AC$102-$A140+1,'PV - AO'!$B$7,'PV - AO'!$AC$31),0)</f>
        <v>0</v>
      </c>
      <c r="AD140" s="37">
        <f>IFERROR(IPMT('PV - AO'!$B$8,'PV - AO'!AD$102-$A140+1,'PV - AO'!$B$7,'PV - AO'!$AC$31),0)</f>
        <v>0</v>
      </c>
      <c r="AE140" s="37">
        <f>IFERROR(IPMT('PV - AO'!$B$8,'PV - AO'!AE$102-$A140+1,'PV - AO'!$B$7,'PV - AO'!$AC$31),0)</f>
        <v>0</v>
      </c>
    </row>
    <row r="141" spans="1:33" ht="15" outlineLevel="1">
      <c r="A141">
        <v>28</v>
      </c>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f>IFERROR(IPMT('PV - AO'!$B$8,'PV - AO'!AC$102-$A141+1,'PV - AO'!$B$7,'PV - AO'!$AD$31),0)</f>
        <v>0</v>
      </c>
      <c r="AD141" s="37">
        <f>IFERROR(IPMT('PV - AO'!$B$8,'PV - AO'!AD$102-$A141+1,'PV - AO'!$B$7,'PV - AO'!$AD$31),0)</f>
        <v>0</v>
      </c>
      <c r="AE141" s="37">
        <f>IFERROR(IPMT('PV - AO'!$B$8,'PV - AO'!AE$102-$A141+1,'PV - AO'!$B$7,'PV - AO'!$AD$31),0)</f>
        <v>0</v>
      </c>
    </row>
    <row r="142" spans="1:33" ht="15" outlineLevel="1">
      <c r="A142">
        <v>29</v>
      </c>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f>IFERROR(IPMT('PV - AO'!$B$8,'PV - AO'!AD$102-$A142+1,'PV - AO'!$B$7,'PV - AO'!$AE$31),0)</f>
        <v>0</v>
      </c>
      <c r="AE142" s="37">
        <f>IFERROR(IPMT('PV - AO'!$B$8,'PV - AO'!AE$102-$A142+1,'PV - AO'!$B$7,'PV - AO'!$AE$31),0)</f>
        <v>0</v>
      </c>
    </row>
    <row r="143" spans="1:33" ht="15" outlineLevel="1">
      <c r="A143">
        <v>30</v>
      </c>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f>IFERROR(IPMT('PV - AO'!$B$8,'PV - AO'!AE$102-$A143+1,'PV - AO'!$B$7,'PV - AO'!$AF$31),0)</f>
        <v>0</v>
      </c>
    </row>
    <row r="144" spans="1:33" outlineLevel="1">
      <c r="A144" s="3" t="s">
        <v>0</v>
      </c>
      <c r="B144" s="44">
        <f>SUM(B114:B143)</f>
        <v>-14790</v>
      </c>
      <c r="C144" s="44">
        <f t="shared" ref="C144:AE144" si="54">SUM(C114:C143)</f>
        <v>-28841.371125513306</v>
      </c>
      <c r="D144" s="44">
        <f t="shared" si="54"/>
        <v>-42124.568221560454</v>
      </c>
      <c r="E144" s="44">
        <f t="shared" si="54"/>
        <v>-54608.864326962794</v>
      </c>
      <c r="F144" s="44">
        <f t="shared" si="54"/>
        <v>-66262.303402094534</v>
      </c>
      <c r="G144" s="44">
        <f t="shared" si="54"/>
        <v>-77051.651165744843</v>
      </c>
      <c r="H144" s="44">
        <f t="shared" si="54"/>
        <v>-86942.343965454478</v>
      </c>
      <c r="I144" s="44">
        <f t="shared" si="54"/>
        <v>-95898.435602665806</v>
      </c>
      <c r="J144" s="44">
        <f t="shared" si="54"/>
        <v>-103882.54203087889</v>
      </c>
      <c r="K144" s="44">
        <f t="shared" si="54"/>
        <v>-110855.78384173379</v>
      </c>
      <c r="L144" s="44">
        <f t="shared" si="54"/>
        <v>-101987.72645053621</v>
      </c>
      <c r="M144" s="44">
        <f t="shared" si="54"/>
        <v>-92764.946763690721</v>
      </c>
      <c r="N144" s="44">
        <f t="shared" si="54"/>
        <v>-83173.255889371401</v>
      </c>
      <c r="O144" s="44">
        <f t="shared" si="54"/>
        <v>-73197.897380079332</v>
      </c>
      <c r="P144" s="44">
        <f t="shared" si="54"/>
        <v>-62823.524530415569</v>
      </c>
      <c r="Q144" s="44">
        <f t="shared" si="54"/>
        <v>-52034.17676676526</v>
      </c>
      <c r="R144" s="44">
        <f t="shared" si="54"/>
        <v>-42143.483967055625</v>
      </c>
      <c r="S144" s="44">
        <f t="shared" si="54"/>
        <v>-33187.392329844297</v>
      </c>
      <c r="T144" s="44">
        <f t="shared" si="54"/>
        <v>-25203.285901631214</v>
      </c>
      <c r="U144" s="44">
        <f t="shared" si="54"/>
        <v>-18230.044090776304</v>
      </c>
      <c r="V144" s="44">
        <f t="shared" si="54"/>
        <v>-12308.101481973888</v>
      </c>
      <c r="W144" s="44">
        <f t="shared" si="54"/>
        <v>-7479.5100433060707</v>
      </c>
      <c r="X144" s="44">
        <f t="shared" si="54"/>
        <v>-3788.0038215782324</v>
      </c>
      <c r="Y144" s="44">
        <f t="shared" si="54"/>
        <v>-1279.0662254679746</v>
      </c>
      <c r="Z144" s="44">
        <f t="shared" si="54"/>
        <v>0</v>
      </c>
      <c r="AA144" s="44">
        <f t="shared" si="54"/>
        <v>0</v>
      </c>
      <c r="AB144" s="44">
        <f t="shared" si="54"/>
        <v>0</v>
      </c>
      <c r="AC144" s="44">
        <f t="shared" si="54"/>
        <v>0</v>
      </c>
      <c r="AD144" s="44">
        <f t="shared" si="54"/>
        <v>0</v>
      </c>
      <c r="AE144" s="44">
        <f t="shared" si="54"/>
        <v>0</v>
      </c>
    </row>
    <row r="145" spans="1:31" outlineLevel="1"/>
    <row r="146" spans="1:31" ht="15" outlineLevel="1">
      <c r="A146" s="2" t="s">
        <v>58</v>
      </c>
      <c r="B146">
        <f>B113</f>
        <v>1</v>
      </c>
      <c r="C146">
        <f t="shared" ref="C146:AE146" si="55">C113</f>
        <v>2</v>
      </c>
      <c r="D146">
        <f t="shared" si="55"/>
        <v>3</v>
      </c>
      <c r="E146">
        <f t="shared" si="55"/>
        <v>4</v>
      </c>
      <c r="F146">
        <f t="shared" si="55"/>
        <v>5</v>
      </c>
      <c r="G146">
        <f t="shared" si="55"/>
        <v>6</v>
      </c>
      <c r="H146">
        <f t="shared" si="55"/>
        <v>7</v>
      </c>
      <c r="I146">
        <f t="shared" si="55"/>
        <v>8</v>
      </c>
      <c r="J146">
        <f t="shared" si="55"/>
        <v>9</v>
      </c>
      <c r="K146">
        <f t="shared" si="55"/>
        <v>10</v>
      </c>
      <c r="L146">
        <f t="shared" si="55"/>
        <v>11</v>
      </c>
      <c r="M146">
        <f t="shared" si="55"/>
        <v>12</v>
      </c>
      <c r="N146">
        <f t="shared" si="55"/>
        <v>13</v>
      </c>
      <c r="O146">
        <f t="shared" si="55"/>
        <v>14</v>
      </c>
      <c r="P146">
        <f t="shared" si="55"/>
        <v>15</v>
      </c>
      <c r="Q146">
        <f t="shared" si="55"/>
        <v>16</v>
      </c>
      <c r="R146">
        <f t="shared" si="55"/>
        <v>17</v>
      </c>
      <c r="S146">
        <f t="shared" si="55"/>
        <v>18</v>
      </c>
      <c r="T146">
        <f t="shared" si="55"/>
        <v>19</v>
      </c>
      <c r="U146">
        <f t="shared" si="55"/>
        <v>20</v>
      </c>
      <c r="V146">
        <f t="shared" si="55"/>
        <v>21</v>
      </c>
      <c r="W146">
        <f t="shared" si="55"/>
        <v>22</v>
      </c>
      <c r="X146">
        <f t="shared" si="55"/>
        <v>23</v>
      </c>
      <c r="Y146">
        <f t="shared" si="55"/>
        <v>24</v>
      </c>
      <c r="Z146">
        <f t="shared" si="55"/>
        <v>25</v>
      </c>
      <c r="AA146">
        <f t="shared" si="55"/>
        <v>26</v>
      </c>
      <c r="AB146">
        <f t="shared" si="55"/>
        <v>27</v>
      </c>
      <c r="AC146">
        <f t="shared" si="55"/>
        <v>28</v>
      </c>
      <c r="AD146">
        <f t="shared" si="55"/>
        <v>29</v>
      </c>
      <c r="AE146">
        <f t="shared" si="55"/>
        <v>30</v>
      </c>
    </row>
    <row r="147" spans="1:31" ht="15" outlineLevel="1">
      <c r="A147">
        <v>1</v>
      </c>
      <c r="B147" s="37">
        <f>PPMT('PV - AO'!$B$8,'PV - AO'!B$102,'PV - AO'!$B$7,'PV - AO'!$C$31)</f>
        <v>-18465.721862167342</v>
      </c>
      <c r="C147" s="37">
        <f>PPMT('PV - AO'!$B$8,'PV - AO'!C$102,'PV - AO'!$B$7,'PV - AO'!$C$31)</f>
        <v>-19204.350736654033</v>
      </c>
      <c r="D147" s="37">
        <f>PPMT('PV - AO'!$B$8,'PV - AO'!D$102,'PV - AO'!$B$7,'PV - AO'!$C$31)</f>
        <v>-19972.524766120194</v>
      </c>
      <c r="E147" s="37">
        <f>PPMT('PV - AO'!$B$8,'PV - AO'!E$102,'PV - AO'!$B$7,'PV - AO'!$C$31)</f>
        <v>-20771.425756765002</v>
      </c>
      <c r="F147" s="37">
        <f>PPMT('PV - AO'!$B$8,'PV - AO'!F$102,'PV - AO'!$B$7,'PV - AO'!$C$31)</f>
        <v>-21602.282787035601</v>
      </c>
      <c r="G147" s="37">
        <f>PPMT('PV - AO'!$B$8,'PV - AO'!G$102,'PV - AO'!$B$7,'PV - AO'!$C$31)</f>
        <v>-22466.374098517026</v>
      </c>
      <c r="H147" s="37">
        <f>PPMT('PV - AO'!$B$8,'PV - AO'!H$102,'PV - AO'!$B$7,'PV - AO'!$C$31)</f>
        <v>-23365.029062457703</v>
      </c>
      <c r="I147" s="37">
        <f>PPMT('PV - AO'!$B$8,'PV - AO'!I$102,'PV - AO'!$B$7,'PV - AO'!$C$31)</f>
        <v>-24299.630224956014</v>
      </c>
      <c r="J147" s="37">
        <f>PPMT('PV - AO'!$B$8,'PV - AO'!J$102,'PV - AO'!$B$7,'PV - AO'!$C$31)</f>
        <v>-25271.615433954255</v>
      </c>
      <c r="K147" s="37">
        <f>PPMT('PV - AO'!$B$8,'PV - AO'!K$102,'PV - AO'!$B$7,'PV - AO'!$C$31)</f>
        <v>-26282.480051312428</v>
      </c>
      <c r="L147" s="37">
        <f>PPMT('PV - AO'!$B$8,'PV - AO'!L$102,'PV - AO'!$B$7,'PV - AO'!$C$31)</f>
        <v>-27333.779253364923</v>
      </c>
      <c r="M147" s="37">
        <f>PPMT('PV - AO'!$B$8,'PV - AO'!M$102,'PV - AO'!$B$7,'PV - AO'!$C$31)</f>
        <v>-28427.130423499519</v>
      </c>
      <c r="N147" s="37">
        <f>PPMT('PV - AO'!$B$8,'PV - AO'!N$102,'PV - AO'!$B$7,'PV - AO'!$C$31)</f>
        <v>-29564.215640439499</v>
      </c>
      <c r="O147" s="37">
        <f>PPMT('PV - AO'!$B$8,'PV - AO'!O$102,'PV - AO'!$B$7,'PV - AO'!$C$31)</f>
        <v>-30746.784266057079</v>
      </c>
      <c r="P147" s="37">
        <f>PPMT('PV - AO'!$B$8,'PV - AO'!P$102,'PV - AO'!$B$7,'PV - AO'!$C$31)</f>
        <v>-31976.655636699368</v>
      </c>
      <c r="Q147"/>
      <c r="R147"/>
      <c r="S147"/>
      <c r="T147"/>
      <c r="U147"/>
      <c r="V147"/>
      <c r="W147"/>
      <c r="X147"/>
      <c r="Y147"/>
      <c r="Z147"/>
      <c r="AA147"/>
      <c r="AB147"/>
      <c r="AC147"/>
      <c r="AD147"/>
      <c r="AE147"/>
    </row>
    <row r="148" spans="1:31" ht="15" outlineLevel="1">
      <c r="A148">
        <v>2</v>
      </c>
      <c r="B148" s="37"/>
      <c r="C148" s="37">
        <f>IFERROR(PPMT('PV - AO'!$B$8,'PV - AO'!C$102-$A148+1,'PV - AO'!$B$7,'PV - AO'!$D$31),0)</f>
        <v>-18465.721862167342</v>
      </c>
      <c r="D148" s="37">
        <f>IFERROR(PPMT('PV - AO'!$B$8,'PV - AO'!D$102-$A148+1,'PV - AO'!$B$7,'PV - AO'!$D$31),0)</f>
        <v>-19204.350736654033</v>
      </c>
      <c r="E148" s="37">
        <f>IFERROR(PPMT('PV - AO'!$B$8,'PV - AO'!E$102-$A148+1,'PV - AO'!$B$7,'PV - AO'!$D$31),0)</f>
        <v>-19972.524766120194</v>
      </c>
      <c r="F148" s="37">
        <f>IFERROR(PPMT('PV - AO'!$B$8,'PV - AO'!F$102-$A148+1,'PV - AO'!$B$7,'PV - AO'!$D$31),0)</f>
        <v>-20771.425756765002</v>
      </c>
      <c r="G148" s="37">
        <f>IFERROR(PPMT('PV - AO'!$B$8,'PV - AO'!G$102-$A148+1,'PV - AO'!$B$7,'PV - AO'!$D$31),0)</f>
        <v>-21602.282787035601</v>
      </c>
      <c r="H148" s="37">
        <f>IFERROR(PPMT('PV - AO'!$B$8,'PV - AO'!H$102-$A148+1,'PV - AO'!$B$7,'PV - AO'!$D$31),0)</f>
        <v>-22466.374098517026</v>
      </c>
      <c r="I148" s="37">
        <f>IFERROR(PPMT('PV - AO'!$B$8,'PV - AO'!I$102-$A148+1,'PV - AO'!$B$7,'PV - AO'!$D$31),0)</f>
        <v>-23365.029062457703</v>
      </c>
      <c r="J148" s="37">
        <f>IFERROR(PPMT('PV - AO'!$B$8,'PV - AO'!J$102-$A148+1,'PV - AO'!$B$7,'PV - AO'!$D$31),0)</f>
        <v>-24299.630224956014</v>
      </c>
      <c r="K148" s="37">
        <f>IFERROR(PPMT('PV - AO'!$B$8,'PV - AO'!K$102-$A148+1,'PV - AO'!$B$7,'PV - AO'!$D$31),0)</f>
        <v>-25271.615433954255</v>
      </c>
      <c r="L148" s="37">
        <f>IFERROR(PPMT('PV - AO'!$B$8,'PV - AO'!L$102-$A148+1,'PV - AO'!$B$7,'PV - AO'!$D$31),0)</f>
        <v>-26282.480051312428</v>
      </c>
      <c r="M148" s="37">
        <f>IFERROR(PPMT('PV - AO'!$B$8,'PV - AO'!M$102-$A148+1,'PV - AO'!$B$7,'PV - AO'!$D$31),0)</f>
        <v>-27333.779253364923</v>
      </c>
      <c r="N148" s="37">
        <f>IFERROR(PPMT('PV - AO'!$B$8,'PV - AO'!N$102-$A148+1,'PV - AO'!$B$7,'PV - AO'!$D$31),0)</f>
        <v>-28427.130423499519</v>
      </c>
      <c r="O148" s="37">
        <f>IFERROR(PPMT('PV - AO'!$B$8,'PV - AO'!O$102-$A148+1,'PV - AO'!$B$7,'PV - AO'!$D$31),0)</f>
        <v>-29564.215640439499</v>
      </c>
      <c r="P148" s="37">
        <f>IFERROR(PPMT('PV - AO'!$B$8,'PV - AO'!P$102-$A148+1,'PV - AO'!$B$7,'PV - AO'!$D$31),0)</f>
        <v>-30746.784266057079</v>
      </c>
      <c r="Q148" s="37">
        <f>IFERROR(PPMT('PV - AO'!$B$8,'PV - AO'!Q$102-$A148+1,'PV - AO'!$B$7,'PV - AO'!$D$31),0)</f>
        <v>-31976.655636699368</v>
      </c>
      <c r="R148" s="37">
        <f>IFERROR(PPMT('PV - AO'!$B$8,'PV - AO'!R$102-$A148+1,'PV - AO'!$B$7,'PV - AO'!$D$31),0)</f>
        <v>0</v>
      </c>
      <c r="S148" s="37">
        <f>IFERROR(PPMT('PV - AO'!$B$8,'PV - AO'!S$102-$A148+1,'PV - AO'!$B$7,'PV - AO'!$D$31),0)</f>
        <v>0</v>
      </c>
      <c r="T148" s="37">
        <f>IFERROR(PPMT('PV - AO'!$B$8,'PV - AO'!T$102-$A148+1,'PV - AO'!$B$7,'PV - AO'!$D$31),0)</f>
        <v>0</v>
      </c>
      <c r="U148" s="37">
        <f>IFERROR(PPMT('PV - AO'!$B$8,'PV - AO'!U$102-$A148+1,'PV - AO'!$B$7,'PV - AO'!$D$31),0)</f>
        <v>0</v>
      </c>
      <c r="V148" s="37">
        <f>IFERROR(PPMT('PV - AO'!$B$8,'PV - AO'!V$102-$A148+1,'PV - AO'!$B$7,'PV - AO'!$D$31),0)</f>
        <v>0</v>
      </c>
      <c r="W148" s="37">
        <f>IFERROR(PPMT('PV - AO'!$B$8,'PV - AO'!W$102-$A148+1,'PV - AO'!$B$7,'PV - AO'!$D$31),0)</f>
        <v>0</v>
      </c>
      <c r="X148" s="37">
        <f>IFERROR(PPMT('PV - AO'!$B$8,'PV - AO'!X$102-$A148+1,'PV - AO'!$B$7,'PV - AO'!$D$31),0)</f>
        <v>0</v>
      </c>
      <c r="Y148" s="37">
        <f>IFERROR(PPMT('PV - AO'!$B$8,'PV - AO'!Y$102-$A148+1,'PV - AO'!$B$7,'PV - AO'!$D$31),0)</f>
        <v>0</v>
      </c>
      <c r="Z148" s="37">
        <f>IFERROR(PPMT('PV - AO'!$B$8,'PV - AO'!Z$102-$A148+1,'PV - AO'!$B$7,'PV - AO'!$D$31),0)</f>
        <v>0</v>
      </c>
      <c r="AA148" s="37">
        <f>IFERROR(PPMT('PV - AO'!$B$8,'PV - AO'!AA$102-$A148+1,'PV - AO'!$B$7,'PV - AO'!$D$31),0)</f>
        <v>0</v>
      </c>
      <c r="AB148" s="37">
        <f>IFERROR(PPMT('PV - AO'!$B$8,'PV - AO'!AB$102-$A148+1,'PV - AO'!$B$7,'PV - AO'!$D$31),0)</f>
        <v>0</v>
      </c>
      <c r="AC148" s="37">
        <f>IFERROR(PPMT('PV - AO'!$B$8,'PV - AO'!AC$102-$A148+1,'PV - AO'!$B$7,'PV - AO'!$D$31),0)</f>
        <v>0</v>
      </c>
      <c r="AD148" s="37">
        <f>IFERROR(PPMT('PV - AO'!$B$8,'PV - AO'!AD$102-$A148+1,'PV - AO'!$B$7,'PV - AO'!$D$31),0)</f>
        <v>0</v>
      </c>
      <c r="AE148" s="37">
        <f>IFERROR(PPMT('PV - AO'!$B$8,'PV - AO'!AE$102-$A148+1,'PV - AO'!$B$7,'PV - AO'!$D$31),0)</f>
        <v>0</v>
      </c>
    </row>
    <row r="149" spans="1:31" ht="15" outlineLevel="1">
      <c r="A149">
        <v>3</v>
      </c>
      <c r="B149" s="37"/>
      <c r="C149" s="37"/>
      <c r="D149" s="37">
        <f>IFERROR(PPMT('PV - AO'!$B$8,'PV - AO'!D$102-$A149+1,'PV - AO'!$B$7,'PV - AO'!$E$31),0)</f>
        <v>-18465.721862167342</v>
      </c>
      <c r="E149" s="37">
        <f>IFERROR(PPMT('PV - AO'!$B$8,'PV - AO'!E$102-$A149+1,'PV - AO'!$B$7,'PV - AO'!$E$31),0)</f>
        <v>-19204.350736654033</v>
      </c>
      <c r="F149" s="37">
        <f>IFERROR(PPMT('PV - AO'!$B$8,'PV - AO'!F$102-$A149+1,'PV - AO'!$B$7,'PV - AO'!$E$31),0)</f>
        <v>-19972.524766120194</v>
      </c>
      <c r="G149" s="37">
        <f>IFERROR(PPMT('PV - AO'!$B$8,'PV - AO'!G$102-$A149+1,'PV - AO'!$B$7,'PV - AO'!$E$31),0)</f>
        <v>-20771.425756765002</v>
      </c>
      <c r="H149" s="37">
        <f>IFERROR(PPMT('PV - AO'!$B$8,'PV - AO'!H$102-$A149+1,'PV - AO'!$B$7,'PV - AO'!$E$31),0)</f>
        <v>-21602.282787035601</v>
      </c>
      <c r="I149" s="37">
        <f>IFERROR(PPMT('PV - AO'!$B$8,'PV - AO'!I$102-$A149+1,'PV - AO'!$B$7,'PV - AO'!$E$31),0)</f>
        <v>-22466.374098517026</v>
      </c>
      <c r="J149" s="37">
        <f>IFERROR(PPMT('PV - AO'!$B$8,'PV - AO'!J$102-$A149+1,'PV - AO'!$B$7,'PV - AO'!$E$31),0)</f>
        <v>-23365.029062457703</v>
      </c>
      <c r="K149" s="37">
        <f>IFERROR(PPMT('PV - AO'!$B$8,'PV - AO'!K$102-$A149+1,'PV - AO'!$B$7,'PV - AO'!$E$31),0)</f>
        <v>-24299.630224956014</v>
      </c>
      <c r="L149" s="37">
        <f>IFERROR(PPMT('PV - AO'!$B$8,'PV - AO'!L$102-$A149+1,'PV - AO'!$B$7,'PV - AO'!$E$31),0)</f>
        <v>-25271.615433954255</v>
      </c>
      <c r="M149" s="37">
        <f>IFERROR(PPMT('PV - AO'!$B$8,'PV - AO'!M$102-$A149+1,'PV - AO'!$B$7,'PV - AO'!$E$31),0)</f>
        <v>-26282.480051312428</v>
      </c>
      <c r="N149" s="37">
        <f>IFERROR(PPMT('PV - AO'!$B$8,'PV - AO'!N$102-$A149+1,'PV - AO'!$B$7,'PV - AO'!$E$31),0)</f>
        <v>-27333.779253364923</v>
      </c>
      <c r="O149" s="37">
        <f>IFERROR(PPMT('PV - AO'!$B$8,'PV - AO'!O$102-$A149+1,'PV - AO'!$B$7,'PV - AO'!$E$31),0)</f>
        <v>-28427.130423499519</v>
      </c>
      <c r="P149" s="37">
        <f>IFERROR(PPMT('PV - AO'!$B$8,'PV - AO'!P$102-$A149+1,'PV - AO'!$B$7,'PV - AO'!$E$31),0)</f>
        <v>-29564.215640439499</v>
      </c>
      <c r="Q149" s="37">
        <f>IFERROR(PPMT('PV - AO'!$B$8,'PV - AO'!Q$102-$A149+1,'PV - AO'!$B$7,'PV - AO'!$E$31),0)</f>
        <v>-30746.784266057079</v>
      </c>
      <c r="R149" s="37">
        <f>IFERROR(PPMT('PV - AO'!$B$8,'PV - AO'!R$102-$A149+1,'PV - AO'!$B$7,'PV - AO'!$E$31),0)</f>
        <v>-31976.655636699368</v>
      </c>
      <c r="S149" s="37">
        <f>IFERROR(PPMT('PV - AO'!$B$8,'PV - AO'!S$102-$A149+1,'PV - AO'!$B$7,'PV - AO'!$E$31),0)</f>
        <v>0</v>
      </c>
      <c r="T149" s="37">
        <f>IFERROR(PPMT('PV - AO'!$B$8,'PV - AO'!T$102-$A149+1,'PV - AO'!$B$7,'PV - AO'!$E$31),0)</f>
        <v>0</v>
      </c>
      <c r="U149" s="37">
        <f>IFERROR(PPMT('PV - AO'!$B$8,'PV - AO'!U$102-$A149+1,'PV - AO'!$B$7,'PV - AO'!$E$31),0)</f>
        <v>0</v>
      </c>
      <c r="V149" s="37">
        <f>IFERROR(PPMT('PV - AO'!$B$8,'PV - AO'!V$102-$A149+1,'PV - AO'!$B$7,'PV - AO'!$E$31),0)</f>
        <v>0</v>
      </c>
      <c r="W149" s="37">
        <f>IFERROR(PPMT('PV - AO'!$B$8,'PV - AO'!W$102-$A149+1,'PV - AO'!$B$7,'PV - AO'!$E$31),0)</f>
        <v>0</v>
      </c>
      <c r="X149" s="37">
        <f>IFERROR(PPMT('PV - AO'!$B$8,'PV - AO'!X$102-$A149+1,'PV - AO'!$B$7,'PV - AO'!$E$31),0)</f>
        <v>0</v>
      </c>
      <c r="Y149" s="37">
        <f>IFERROR(PPMT('PV - AO'!$B$8,'PV - AO'!Y$102-$A149+1,'PV - AO'!$B$7,'PV - AO'!$E$31),0)</f>
        <v>0</v>
      </c>
      <c r="Z149" s="37">
        <f>IFERROR(PPMT('PV - AO'!$B$8,'PV - AO'!Z$102-$A149+1,'PV - AO'!$B$7,'PV - AO'!$E$31),0)</f>
        <v>0</v>
      </c>
      <c r="AA149" s="37">
        <f>IFERROR(PPMT('PV - AO'!$B$8,'PV - AO'!AA$102-$A149+1,'PV - AO'!$B$7,'PV - AO'!$E$31),0)</f>
        <v>0</v>
      </c>
      <c r="AB149" s="37">
        <f>IFERROR(PPMT('PV - AO'!$B$8,'PV - AO'!AB$102-$A149+1,'PV - AO'!$B$7,'PV - AO'!$E$31),0)</f>
        <v>0</v>
      </c>
      <c r="AC149" s="37">
        <f>IFERROR(PPMT('PV - AO'!$B$8,'PV - AO'!AC$102-$A149+1,'PV - AO'!$B$7,'PV - AO'!$E$31),0)</f>
        <v>0</v>
      </c>
      <c r="AD149" s="37">
        <f>IFERROR(PPMT('PV - AO'!$B$8,'PV - AO'!AD$102-$A149+1,'PV - AO'!$B$7,'PV - AO'!$E$31),0)</f>
        <v>0</v>
      </c>
      <c r="AE149" s="37">
        <f>IFERROR(PPMT('PV - AO'!$B$8,'PV - AO'!AE$102-$A149+1,'PV - AO'!$B$7,'PV - AO'!$E$31),0)</f>
        <v>0</v>
      </c>
    </row>
    <row r="150" spans="1:31" ht="15" outlineLevel="1">
      <c r="A150">
        <v>4</v>
      </c>
      <c r="B150" s="37"/>
      <c r="C150" s="37"/>
      <c r="D150" s="37"/>
      <c r="E150" s="37">
        <f>IFERROR(PPMT('PV - AO'!$B$8,'PV - AO'!E$102-$A150+1,'PV - AO'!$B$7,'PV - AO'!$F$31),0)</f>
        <v>-18465.721862167342</v>
      </c>
      <c r="F150" s="37">
        <f>IFERROR(PPMT('PV - AO'!$B$8,'PV - AO'!F$102-$A150+1,'PV - AO'!$B$7,'PV - AO'!$F$31),0)</f>
        <v>-19204.350736654033</v>
      </c>
      <c r="G150" s="37">
        <f>IFERROR(PPMT('PV - AO'!$B$8,'PV - AO'!G$102-$A150+1,'PV - AO'!$B$7,'PV - AO'!$F$31),0)</f>
        <v>-19972.524766120194</v>
      </c>
      <c r="H150" s="37">
        <f>IFERROR(PPMT('PV - AO'!$B$8,'PV - AO'!H$102-$A150+1,'PV - AO'!$B$7,'PV - AO'!$F$31),0)</f>
        <v>-20771.425756765002</v>
      </c>
      <c r="I150" s="37">
        <f>IFERROR(PPMT('PV - AO'!$B$8,'PV - AO'!I$102-$A150+1,'PV - AO'!$B$7,'PV - AO'!$F$31),0)</f>
        <v>-21602.282787035601</v>
      </c>
      <c r="J150" s="37">
        <f>IFERROR(PPMT('PV - AO'!$B$8,'PV - AO'!J$102-$A150+1,'PV - AO'!$B$7,'PV - AO'!$F$31),0)</f>
        <v>-22466.374098517026</v>
      </c>
      <c r="K150" s="37">
        <f>IFERROR(PPMT('PV - AO'!$B$8,'PV - AO'!K$102-$A150+1,'PV - AO'!$B$7,'PV - AO'!$F$31),0)</f>
        <v>-23365.029062457703</v>
      </c>
      <c r="L150" s="37">
        <f>IFERROR(PPMT('PV - AO'!$B$8,'PV - AO'!L$102-$A150+1,'PV - AO'!$B$7,'PV - AO'!$F$31),0)</f>
        <v>-24299.630224956014</v>
      </c>
      <c r="M150" s="37">
        <f>IFERROR(PPMT('PV - AO'!$B$8,'PV - AO'!M$102-$A150+1,'PV - AO'!$B$7,'PV - AO'!$F$31),0)</f>
        <v>-25271.615433954255</v>
      </c>
      <c r="N150" s="37">
        <f>IFERROR(PPMT('PV - AO'!$B$8,'PV - AO'!N$102-$A150+1,'PV - AO'!$B$7,'PV - AO'!$F$31),0)</f>
        <v>-26282.480051312428</v>
      </c>
      <c r="O150" s="37">
        <f>IFERROR(PPMT('PV - AO'!$B$8,'PV - AO'!O$102-$A150+1,'PV - AO'!$B$7,'PV - AO'!$F$31),0)</f>
        <v>-27333.779253364923</v>
      </c>
      <c r="P150" s="37">
        <f>IFERROR(PPMT('PV - AO'!$B$8,'PV - AO'!P$102-$A150+1,'PV - AO'!$B$7,'PV - AO'!$F$31),0)</f>
        <v>-28427.130423499519</v>
      </c>
      <c r="Q150" s="37">
        <f>IFERROR(PPMT('PV - AO'!$B$8,'PV - AO'!Q$102-$A150+1,'PV - AO'!$B$7,'PV - AO'!$F$31),0)</f>
        <v>-29564.215640439499</v>
      </c>
      <c r="R150" s="37">
        <f>IFERROR(PPMT('PV - AO'!$B$8,'PV - AO'!R$102-$A150+1,'PV - AO'!$B$7,'PV - AO'!$F$31),0)</f>
        <v>-30746.784266057079</v>
      </c>
      <c r="S150" s="37">
        <f>IFERROR(PPMT('PV - AO'!$B$8,'PV - AO'!S$102-$A150+1,'PV - AO'!$B$7,'PV - AO'!$F$31),0)</f>
        <v>-31976.655636699368</v>
      </c>
      <c r="T150" s="37">
        <f>IFERROR(PPMT('PV - AO'!$B$8,'PV - AO'!T$102-$A150+1,'PV - AO'!$B$7,'PV - AO'!$F$31),0)</f>
        <v>0</v>
      </c>
      <c r="U150" s="37">
        <f>IFERROR(PPMT('PV - AO'!$B$8,'PV - AO'!U$102-$A150+1,'PV - AO'!$B$7,'PV - AO'!$F$31),0)</f>
        <v>0</v>
      </c>
      <c r="V150" s="37">
        <f>IFERROR(PPMT('PV - AO'!$B$8,'PV - AO'!V$102-$A150+1,'PV - AO'!$B$7,'PV - AO'!$F$31),0)</f>
        <v>0</v>
      </c>
      <c r="W150" s="37">
        <f>IFERROR(PPMT('PV - AO'!$B$8,'PV - AO'!W$102-$A150+1,'PV - AO'!$B$7,'PV - AO'!$F$31),0)</f>
        <v>0</v>
      </c>
      <c r="X150" s="37">
        <f>IFERROR(PPMT('PV - AO'!$B$8,'PV - AO'!X$102-$A150+1,'PV - AO'!$B$7,'PV - AO'!$F$31),0)</f>
        <v>0</v>
      </c>
      <c r="Y150" s="37">
        <f>IFERROR(PPMT('PV - AO'!$B$8,'PV - AO'!Y$102-$A150+1,'PV - AO'!$B$7,'PV - AO'!$F$31),0)</f>
        <v>0</v>
      </c>
      <c r="Z150" s="37">
        <f>IFERROR(PPMT('PV - AO'!$B$8,'PV - AO'!Z$102-$A150+1,'PV - AO'!$B$7,'PV - AO'!$F$31),0)</f>
        <v>0</v>
      </c>
      <c r="AA150" s="37">
        <f>IFERROR(PPMT('PV - AO'!$B$8,'PV - AO'!AA$102-$A150+1,'PV - AO'!$B$7,'PV - AO'!$F$31),0)</f>
        <v>0</v>
      </c>
      <c r="AB150" s="37">
        <f>IFERROR(PPMT('PV - AO'!$B$8,'PV - AO'!AB$102-$A150+1,'PV - AO'!$B$7,'PV - AO'!$F$31),0)</f>
        <v>0</v>
      </c>
      <c r="AC150" s="37">
        <f>IFERROR(PPMT('PV - AO'!$B$8,'PV - AO'!AC$102-$A150+1,'PV - AO'!$B$7,'PV - AO'!$F$31),0)</f>
        <v>0</v>
      </c>
      <c r="AD150" s="37">
        <f>IFERROR(PPMT('PV - AO'!$B$8,'PV - AO'!AD$102-$A150+1,'PV - AO'!$B$7,'PV - AO'!$F$31),0)</f>
        <v>0</v>
      </c>
      <c r="AE150" s="37">
        <f>IFERROR(PPMT('PV - AO'!$B$8,'PV - AO'!AE$102-$A150+1,'PV - AO'!$B$7,'PV - AO'!$F$31),0)</f>
        <v>0</v>
      </c>
    </row>
    <row r="151" spans="1:31" ht="15" outlineLevel="1">
      <c r="A151">
        <v>5</v>
      </c>
      <c r="B151" s="37"/>
      <c r="C151" s="37"/>
      <c r="D151" s="37"/>
      <c r="E151" s="37"/>
      <c r="F151" s="37">
        <f>IFERROR(PPMT('PV - AO'!$B$8,'PV - AO'!F$102-$A151+1,'PV - AO'!$B$7,'PV - AO'!$G$31),0)</f>
        <v>-18465.721862167342</v>
      </c>
      <c r="G151" s="37">
        <f>IFERROR(PPMT('PV - AO'!$B$8,'PV - AO'!G$102-$A151+1,'PV - AO'!$B$7,'PV - AO'!$G$31),0)</f>
        <v>-19204.350736654033</v>
      </c>
      <c r="H151" s="37">
        <f>IFERROR(PPMT('PV - AO'!$B$8,'PV - AO'!H$102-$A151+1,'PV - AO'!$B$7,'PV - AO'!$G$31),0)</f>
        <v>-19972.524766120194</v>
      </c>
      <c r="I151" s="37">
        <f>IFERROR(PPMT('PV - AO'!$B$8,'PV - AO'!I$102-$A151+1,'PV - AO'!$B$7,'PV - AO'!$G$31),0)</f>
        <v>-20771.425756765002</v>
      </c>
      <c r="J151" s="37">
        <f>IFERROR(PPMT('PV - AO'!$B$8,'PV - AO'!J$102-$A151+1,'PV - AO'!$B$7,'PV - AO'!$G$31),0)</f>
        <v>-21602.282787035601</v>
      </c>
      <c r="K151" s="37">
        <f>IFERROR(PPMT('PV - AO'!$B$8,'PV - AO'!K$102-$A151+1,'PV - AO'!$B$7,'PV - AO'!$G$31),0)</f>
        <v>-22466.374098517026</v>
      </c>
      <c r="L151" s="37">
        <f>IFERROR(PPMT('PV - AO'!$B$8,'PV - AO'!L$102-$A151+1,'PV - AO'!$B$7,'PV - AO'!$G$31),0)</f>
        <v>-23365.029062457703</v>
      </c>
      <c r="M151" s="37">
        <f>IFERROR(PPMT('PV - AO'!$B$8,'PV - AO'!M$102-$A151+1,'PV - AO'!$B$7,'PV - AO'!$G$31),0)</f>
        <v>-24299.630224956014</v>
      </c>
      <c r="N151" s="37">
        <f>IFERROR(PPMT('PV - AO'!$B$8,'PV - AO'!N$102-$A151+1,'PV - AO'!$B$7,'PV - AO'!$G$31),0)</f>
        <v>-25271.615433954255</v>
      </c>
      <c r="O151" s="37">
        <f>IFERROR(PPMT('PV - AO'!$B$8,'PV - AO'!O$102-$A151+1,'PV - AO'!$B$7,'PV - AO'!$G$31),0)</f>
        <v>-26282.480051312428</v>
      </c>
      <c r="P151" s="37">
        <f>IFERROR(PPMT('PV - AO'!$B$8,'PV - AO'!P$102-$A151+1,'PV - AO'!$B$7,'PV - AO'!$G$31),0)</f>
        <v>-27333.779253364923</v>
      </c>
      <c r="Q151" s="37">
        <f>IFERROR(PPMT('PV - AO'!$B$8,'PV - AO'!Q$102-$A151+1,'PV - AO'!$B$7,'PV - AO'!$G$31),0)</f>
        <v>-28427.130423499519</v>
      </c>
      <c r="R151" s="37">
        <f>IFERROR(PPMT('PV - AO'!$B$8,'PV - AO'!R$102-$A151+1,'PV - AO'!$B$7,'PV - AO'!$G$31),0)</f>
        <v>-29564.215640439499</v>
      </c>
      <c r="S151" s="37">
        <f>IFERROR(PPMT('PV - AO'!$B$8,'PV - AO'!S$102-$A151+1,'PV - AO'!$B$7,'PV - AO'!$G$31),0)</f>
        <v>-30746.784266057079</v>
      </c>
      <c r="T151" s="37">
        <f>IFERROR(PPMT('PV - AO'!$B$8,'PV - AO'!T$102-$A151+1,'PV - AO'!$B$7,'PV - AO'!$G$31),0)</f>
        <v>-31976.655636699368</v>
      </c>
      <c r="U151" s="37">
        <f>IFERROR(PPMT('PV - AO'!$B$8,'PV - AO'!U$102-$A151+1,'PV - AO'!$B$7,'PV - AO'!$G$31),0)</f>
        <v>0</v>
      </c>
      <c r="V151" s="37">
        <f>IFERROR(PPMT('PV - AO'!$B$8,'PV - AO'!V$102-$A151+1,'PV - AO'!$B$7,'PV - AO'!$G$31),0)</f>
        <v>0</v>
      </c>
      <c r="W151" s="37">
        <f>IFERROR(PPMT('PV - AO'!$B$8,'PV - AO'!W$102-$A151+1,'PV - AO'!$B$7,'PV - AO'!$G$31),0)</f>
        <v>0</v>
      </c>
      <c r="X151" s="37">
        <f>IFERROR(PPMT('PV - AO'!$B$8,'PV - AO'!X$102-$A151+1,'PV - AO'!$B$7,'PV - AO'!$G$31),0)</f>
        <v>0</v>
      </c>
      <c r="Y151" s="37">
        <f>IFERROR(PPMT('PV - AO'!$B$8,'PV - AO'!Y$102-$A151+1,'PV - AO'!$B$7,'PV - AO'!$G$31),0)</f>
        <v>0</v>
      </c>
      <c r="Z151" s="37">
        <f>IFERROR(PPMT('PV - AO'!$B$8,'PV - AO'!Z$102-$A151+1,'PV - AO'!$B$7,'PV - AO'!$G$31),0)</f>
        <v>0</v>
      </c>
      <c r="AA151" s="37">
        <f>IFERROR(PPMT('PV - AO'!$B$8,'PV - AO'!AA$102-$A151+1,'PV - AO'!$B$7,'PV - AO'!$G$31),0)</f>
        <v>0</v>
      </c>
      <c r="AB151" s="37">
        <f>IFERROR(PPMT('PV - AO'!$B$8,'PV - AO'!AB$102-$A151+1,'PV - AO'!$B$7,'PV - AO'!$G$31),0)</f>
        <v>0</v>
      </c>
      <c r="AC151" s="37">
        <f>IFERROR(PPMT('PV - AO'!$B$8,'PV - AO'!AC$102-$A151+1,'PV - AO'!$B$7,'PV - AO'!$G$31),0)</f>
        <v>0</v>
      </c>
      <c r="AD151" s="37">
        <f>IFERROR(PPMT('PV - AO'!$B$8,'PV - AO'!AD$102-$A151+1,'PV - AO'!$B$7,'PV - AO'!$G$31),0)</f>
        <v>0</v>
      </c>
      <c r="AE151" s="37">
        <f>IFERROR(PPMT('PV - AO'!$B$8,'PV - AO'!AE$102-$A151+1,'PV - AO'!$B$7,'PV - AO'!$G$31),0)</f>
        <v>0</v>
      </c>
    </row>
    <row r="152" spans="1:31" ht="15" outlineLevel="1">
      <c r="A152">
        <v>6</v>
      </c>
      <c r="B152" s="37"/>
      <c r="C152" s="37"/>
      <c r="D152" s="37"/>
      <c r="E152" s="37"/>
      <c r="F152" s="37"/>
      <c r="G152" s="37">
        <f>IFERROR(PPMT('PV - AO'!$B$8,'PV - AO'!G$102-$A152+1,'PV - AO'!$B$7,'PV - AO'!$H$31),0)</f>
        <v>-18465.721862167342</v>
      </c>
      <c r="H152" s="37">
        <f>IFERROR(PPMT('PV - AO'!$B$8,'PV - AO'!H$102-$A152+1,'PV - AO'!$B$7,'PV - AO'!$H$31),0)</f>
        <v>-19204.350736654033</v>
      </c>
      <c r="I152" s="37">
        <f>IFERROR(PPMT('PV - AO'!$B$8,'PV - AO'!I$102-$A152+1,'PV - AO'!$B$7,'PV - AO'!$H$31),0)</f>
        <v>-19972.524766120194</v>
      </c>
      <c r="J152" s="37">
        <f>IFERROR(PPMT('PV - AO'!$B$8,'PV - AO'!J$102-$A152+1,'PV - AO'!$B$7,'PV - AO'!$H$31),0)</f>
        <v>-20771.425756765002</v>
      </c>
      <c r="K152" s="37">
        <f>IFERROR(PPMT('PV - AO'!$B$8,'PV - AO'!K$102-$A152+1,'PV - AO'!$B$7,'PV - AO'!$H$31),0)</f>
        <v>-21602.282787035601</v>
      </c>
      <c r="L152" s="37">
        <f>IFERROR(PPMT('PV - AO'!$B$8,'PV - AO'!L$102-$A152+1,'PV - AO'!$B$7,'PV - AO'!$H$31),0)</f>
        <v>-22466.374098517026</v>
      </c>
      <c r="M152" s="37">
        <f>IFERROR(PPMT('PV - AO'!$B$8,'PV - AO'!M$102-$A152+1,'PV - AO'!$B$7,'PV - AO'!$H$31),0)</f>
        <v>-23365.029062457703</v>
      </c>
      <c r="N152" s="37">
        <f>IFERROR(PPMT('PV - AO'!$B$8,'PV - AO'!N$102-$A152+1,'PV - AO'!$B$7,'PV - AO'!$H$31),0)</f>
        <v>-24299.630224956014</v>
      </c>
      <c r="O152" s="37">
        <f>IFERROR(PPMT('PV - AO'!$B$8,'PV - AO'!O$102-$A152+1,'PV - AO'!$B$7,'PV - AO'!$H$31),0)</f>
        <v>-25271.615433954255</v>
      </c>
      <c r="P152" s="37">
        <f>IFERROR(PPMT('PV - AO'!$B$8,'PV - AO'!P$102-$A152+1,'PV - AO'!$B$7,'PV - AO'!$H$31),0)</f>
        <v>-26282.480051312428</v>
      </c>
      <c r="Q152" s="37">
        <f>IFERROR(PPMT('PV - AO'!$B$8,'PV - AO'!Q$102-$A152+1,'PV - AO'!$B$7,'PV - AO'!$H$31),0)</f>
        <v>-27333.779253364923</v>
      </c>
      <c r="R152" s="37">
        <f>IFERROR(PPMT('PV - AO'!$B$8,'PV - AO'!R$102-$A152+1,'PV - AO'!$B$7,'PV - AO'!$H$31),0)</f>
        <v>-28427.130423499519</v>
      </c>
      <c r="S152" s="37">
        <f>IFERROR(PPMT('PV - AO'!$B$8,'PV - AO'!S$102-$A152+1,'PV - AO'!$B$7,'PV - AO'!$H$31),0)</f>
        <v>-29564.215640439499</v>
      </c>
      <c r="T152" s="37">
        <f>IFERROR(PPMT('PV - AO'!$B$8,'PV - AO'!T$102-$A152+1,'PV - AO'!$B$7,'PV - AO'!$H$31),0)</f>
        <v>-30746.784266057079</v>
      </c>
      <c r="U152" s="37">
        <f>IFERROR(PPMT('PV - AO'!$B$8,'PV - AO'!U$102-$A152+1,'PV - AO'!$B$7,'PV - AO'!$H$31),0)</f>
        <v>-31976.655636699368</v>
      </c>
      <c r="V152" s="37">
        <f>IFERROR(PPMT('PV - AO'!$B$8,'PV - AO'!V$102-$A152+1,'PV - AO'!$B$7,'PV - AO'!$H$31),0)</f>
        <v>0</v>
      </c>
      <c r="W152" s="37">
        <f>IFERROR(PPMT('PV - AO'!$B$8,'PV - AO'!W$102-$A152+1,'PV - AO'!$B$7,'PV - AO'!$H$31),0)</f>
        <v>0</v>
      </c>
      <c r="X152" s="37">
        <f>IFERROR(PPMT('PV - AO'!$B$8,'PV - AO'!X$102-$A152+1,'PV - AO'!$B$7,'PV - AO'!$H$31),0)</f>
        <v>0</v>
      </c>
      <c r="Y152" s="37">
        <f>IFERROR(PPMT('PV - AO'!$B$8,'PV - AO'!Y$102-$A152+1,'PV - AO'!$B$7,'PV - AO'!$H$31),0)</f>
        <v>0</v>
      </c>
      <c r="Z152" s="37">
        <f>IFERROR(PPMT('PV - AO'!$B$8,'PV - AO'!Z$102-$A152+1,'PV - AO'!$B$7,'PV - AO'!$H$31),0)</f>
        <v>0</v>
      </c>
      <c r="AA152" s="37">
        <f>IFERROR(PPMT('PV - AO'!$B$8,'PV - AO'!AA$102-$A152+1,'PV - AO'!$B$7,'PV - AO'!$H$31),0)</f>
        <v>0</v>
      </c>
      <c r="AB152" s="37">
        <f>IFERROR(PPMT('PV - AO'!$B$8,'PV - AO'!AB$102-$A152+1,'PV - AO'!$B$7,'PV - AO'!$H$31),0)</f>
        <v>0</v>
      </c>
      <c r="AC152" s="37">
        <f>IFERROR(PPMT('PV - AO'!$B$8,'PV - AO'!AC$102-$A152+1,'PV - AO'!$B$7,'PV - AO'!$H$31),0)</f>
        <v>0</v>
      </c>
      <c r="AD152" s="37">
        <f>IFERROR(PPMT('PV - AO'!$B$8,'PV - AO'!AD$102-$A152+1,'PV - AO'!$B$7,'PV - AO'!$H$31),0)</f>
        <v>0</v>
      </c>
      <c r="AE152" s="37">
        <f>IFERROR(PPMT('PV - AO'!$B$8,'PV - AO'!AE$102-$A152+1,'PV - AO'!$B$7,'PV - AO'!$H$31),0)</f>
        <v>0</v>
      </c>
    </row>
    <row r="153" spans="1:31" ht="15" outlineLevel="1">
      <c r="A153">
        <v>7</v>
      </c>
      <c r="B153" s="37"/>
      <c r="C153" s="37"/>
      <c r="D153" s="37"/>
      <c r="E153" s="37"/>
      <c r="F153" s="37"/>
      <c r="G153" s="37"/>
      <c r="H153" s="37">
        <f>IFERROR(PPMT('PV - AO'!$B$8,'PV - AO'!H$102-$A153+1,'PV - AO'!$B$7,'PV - AO'!$I$31),0)</f>
        <v>-18465.721862167342</v>
      </c>
      <c r="I153" s="37">
        <f>IFERROR(PPMT('PV - AO'!$B$8,'PV - AO'!I$102-$A153+1,'PV - AO'!$B$7,'PV - AO'!$I$31),0)</f>
        <v>-19204.350736654033</v>
      </c>
      <c r="J153" s="37">
        <f>IFERROR(PPMT('PV - AO'!$B$8,'PV - AO'!J$102-$A153+1,'PV - AO'!$B$7,'PV - AO'!$I$31),0)</f>
        <v>-19972.524766120194</v>
      </c>
      <c r="K153" s="37">
        <f>IFERROR(PPMT('PV - AO'!$B$8,'PV - AO'!K$102-$A153+1,'PV - AO'!$B$7,'PV - AO'!$I$31),0)</f>
        <v>-20771.425756765002</v>
      </c>
      <c r="L153" s="37">
        <f>IFERROR(PPMT('PV - AO'!$B$8,'PV - AO'!L$102-$A153+1,'PV - AO'!$B$7,'PV - AO'!$I$31),0)</f>
        <v>-21602.282787035601</v>
      </c>
      <c r="M153" s="37">
        <f>IFERROR(PPMT('PV - AO'!$B$8,'PV - AO'!M$102-$A153+1,'PV - AO'!$B$7,'PV - AO'!$I$31),0)</f>
        <v>-22466.374098517026</v>
      </c>
      <c r="N153" s="37">
        <f>IFERROR(PPMT('PV - AO'!$B$8,'PV - AO'!N$102-$A153+1,'PV - AO'!$B$7,'PV - AO'!$I$31),0)</f>
        <v>-23365.029062457703</v>
      </c>
      <c r="O153" s="37">
        <f>IFERROR(PPMT('PV - AO'!$B$8,'PV - AO'!O$102-$A153+1,'PV - AO'!$B$7,'PV - AO'!$I$31),0)</f>
        <v>-24299.630224956014</v>
      </c>
      <c r="P153" s="37">
        <f>IFERROR(PPMT('PV - AO'!$B$8,'PV - AO'!P$102-$A153+1,'PV - AO'!$B$7,'PV - AO'!$I$31),0)</f>
        <v>-25271.615433954255</v>
      </c>
      <c r="Q153" s="37">
        <f>IFERROR(PPMT('PV - AO'!$B$8,'PV - AO'!Q$102-$A153+1,'PV - AO'!$B$7,'PV - AO'!$I$31),0)</f>
        <v>-26282.480051312428</v>
      </c>
      <c r="R153" s="37">
        <f>IFERROR(PPMT('PV - AO'!$B$8,'PV - AO'!R$102-$A153+1,'PV - AO'!$B$7,'PV - AO'!$I$31),0)</f>
        <v>-27333.779253364923</v>
      </c>
      <c r="S153" s="37">
        <f>IFERROR(PPMT('PV - AO'!$B$8,'PV - AO'!S$102-$A153+1,'PV - AO'!$B$7,'PV - AO'!$I$31),0)</f>
        <v>-28427.130423499519</v>
      </c>
      <c r="T153" s="37">
        <f>IFERROR(PPMT('PV - AO'!$B$8,'PV - AO'!T$102-$A153+1,'PV - AO'!$B$7,'PV - AO'!$I$31),0)</f>
        <v>-29564.215640439499</v>
      </c>
      <c r="U153" s="37">
        <f>IFERROR(PPMT('PV - AO'!$B$8,'PV - AO'!U$102-$A153+1,'PV - AO'!$B$7,'PV - AO'!$I$31),0)</f>
        <v>-30746.784266057079</v>
      </c>
      <c r="V153" s="37">
        <f>IFERROR(PPMT('PV - AO'!$B$8,'PV - AO'!V$102-$A153+1,'PV - AO'!$B$7,'PV - AO'!$I$31),0)</f>
        <v>-31976.655636699368</v>
      </c>
      <c r="W153" s="37">
        <f>IFERROR(PPMT('PV - AO'!$B$8,'PV - AO'!W$102-$A153+1,'PV - AO'!$B$7,'PV - AO'!$I$31),0)</f>
        <v>0</v>
      </c>
      <c r="X153" s="37">
        <f>IFERROR(PPMT('PV - AO'!$B$8,'PV - AO'!X$102-$A153+1,'PV - AO'!$B$7,'PV - AO'!$I$31),0)</f>
        <v>0</v>
      </c>
      <c r="Y153" s="37">
        <f>IFERROR(PPMT('PV - AO'!$B$8,'PV - AO'!Y$102-$A153+1,'PV - AO'!$B$7,'PV - AO'!$I$31),0)</f>
        <v>0</v>
      </c>
      <c r="Z153" s="37">
        <f>IFERROR(PPMT('PV - AO'!$B$8,'PV - AO'!Z$102-$A153+1,'PV - AO'!$B$7,'PV - AO'!$I$31),0)</f>
        <v>0</v>
      </c>
      <c r="AA153" s="37">
        <f>IFERROR(PPMT('PV - AO'!$B$8,'PV - AO'!AA$102-$A153+1,'PV - AO'!$B$7,'PV - AO'!$I$31),0)</f>
        <v>0</v>
      </c>
      <c r="AB153" s="37">
        <f>IFERROR(PPMT('PV - AO'!$B$8,'PV - AO'!AB$102-$A153+1,'PV - AO'!$B$7,'PV - AO'!$I$31),0)</f>
        <v>0</v>
      </c>
      <c r="AC153" s="37">
        <f>IFERROR(PPMT('PV - AO'!$B$8,'PV - AO'!AC$102-$A153+1,'PV - AO'!$B$7,'PV - AO'!$I$31),0)</f>
        <v>0</v>
      </c>
      <c r="AD153" s="37">
        <f>IFERROR(PPMT('PV - AO'!$B$8,'PV - AO'!AD$102-$A153+1,'PV - AO'!$B$7,'PV - AO'!$I$31),0)</f>
        <v>0</v>
      </c>
      <c r="AE153" s="37">
        <f>IFERROR(PPMT('PV - AO'!$B$8,'PV - AO'!AE$102-$A153+1,'PV - AO'!$B$7,'PV - AO'!$I$31),0)</f>
        <v>0</v>
      </c>
    </row>
    <row r="154" spans="1:31" ht="15" outlineLevel="1">
      <c r="A154">
        <v>8</v>
      </c>
      <c r="B154" s="37"/>
      <c r="C154" s="37"/>
      <c r="D154" s="37"/>
      <c r="E154" s="37"/>
      <c r="F154" s="37"/>
      <c r="G154" s="37"/>
      <c r="H154" s="37"/>
      <c r="I154" s="37">
        <f>IFERROR(PPMT('PV - AO'!$B$8,'PV - AO'!I$102-$A154+1,'PV - AO'!$B$7,'PV - AO'!$J$31),0)</f>
        <v>-18465.721862167342</v>
      </c>
      <c r="J154" s="37">
        <f>IFERROR(PPMT('PV - AO'!$B$8,'PV - AO'!J$102-$A154+1,'PV - AO'!$B$7,'PV - AO'!$J$31),0)</f>
        <v>-19204.350736654033</v>
      </c>
      <c r="K154" s="37">
        <f>IFERROR(PPMT('PV - AO'!$B$8,'PV - AO'!K$102-$A154+1,'PV - AO'!$B$7,'PV - AO'!$J$31),0)</f>
        <v>-19972.524766120194</v>
      </c>
      <c r="L154" s="37">
        <f>IFERROR(PPMT('PV - AO'!$B$8,'PV - AO'!L$102-$A154+1,'PV - AO'!$B$7,'PV - AO'!$J$31),0)</f>
        <v>-20771.425756765002</v>
      </c>
      <c r="M154" s="37">
        <f>IFERROR(PPMT('PV - AO'!$B$8,'PV - AO'!M$102-$A154+1,'PV - AO'!$B$7,'PV - AO'!$J$31),0)</f>
        <v>-21602.282787035601</v>
      </c>
      <c r="N154" s="37">
        <f>IFERROR(PPMT('PV - AO'!$B$8,'PV - AO'!N$102-$A154+1,'PV - AO'!$B$7,'PV - AO'!$J$31),0)</f>
        <v>-22466.374098517026</v>
      </c>
      <c r="O154" s="37">
        <f>IFERROR(PPMT('PV - AO'!$B$8,'PV - AO'!O$102-$A154+1,'PV - AO'!$B$7,'PV - AO'!$J$31),0)</f>
        <v>-23365.029062457703</v>
      </c>
      <c r="P154" s="37">
        <f>IFERROR(PPMT('PV - AO'!$B$8,'PV - AO'!P$102-$A154+1,'PV - AO'!$B$7,'PV - AO'!$J$31),0)</f>
        <v>-24299.630224956014</v>
      </c>
      <c r="Q154" s="37">
        <f>IFERROR(PPMT('PV - AO'!$B$8,'PV - AO'!Q$102-$A154+1,'PV - AO'!$B$7,'PV - AO'!$J$31),0)</f>
        <v>-25271.615433954255</v>
      </c>
      <c r="R154" s="37">
        <f>IFERROR(PPMT('PV - AO'!$B$8,'PV - AO'!R$102-$A154+1,'PV - AO'!$B$7,'PV - AO'!$J$31),0)</f>
        <v>-26282.480051312428</v>
      </c>
      <c r="S154" s="37">
        <f>IFERROR(PPMT('PV - AO'!$B$8,'PV - AO'!S$102-$A154+1,'PV - AO'!$B$7,'PV - AO'!$J$31),0)</f>
        <v>-27333.779253364923</v>
      </c>
      <c r="T154" s="37">
        <f>IFERROR(PPMT('PV - AO'!$B$8,'PV - AO'!T$102-$A154+1,'PV - AO'!$B$7,'PV - AO'!$J$31),0)</f>
        <v>-28427.130423499519</v>
      </c>
      <c r="U154" s="37">
        <f>IFERROR(PPMT('PV - AO'!$B$8,'PV - AO'!U$102-$A154+1,'PV - AO'!$B$7,'PV - AO'!$J$31),0)</f>
        <v>-29564.215640439499</v>
      </c>
      <c r="V154" s="37">
        <f>IFERROR(PPMT('PV - AO'!$B$8,'PV - AO'!V$102-$A154+1,'PV - AO'!$B$7,'PV - AO'!$J$31),0)</f>
        <v>-30746.784266057079</v>
      </c>
      <c r="W154" s="37">
        <f>IFERROR(PPMT('PV - AO'!$B$8,'PV - AO'!W$102-$A154+1,'PV - AO'!$B$7,'PV - AO'!$J$31),0)</f>
        <v>-31976.655636699368</v>
      </c>
      <c r="X154" s="37">
        <f>IFERROR(PPMT('PV - AO'!$B$8,'PV - AO'!X$102-$A154+1,'PV - AO'!$B$7,'PV - AO'!$J$31),0)</f>
        <v>0</v>
      </c>
      <c r="Y154" s="37">
        <f>IFERROR(PPMT('PV - AO'!$B$8,'PV - AO'!Y$102-$A154+1,'PV - AO'!$B$7,'PV - AO'!$J$31),0)</f>
        <v>0</v>
      </c>
      <c r="Z154" s="37">
        <f>IFERROR(PPMT('PV - AO'!$B$8,'PV - AO'!Z$102-$A154+1,'PV - AO'!$B$7,'PV - AO'!$J$31),0)</f>
        <v>0</v>
      </c>
      <c r="AA154" s="37">
        <f>IFERROR(PPMT('PV - AO'!$B$8,'PV - AO'!AA$102-$A154+1,'PV - AO'!$B$7,'PV - AO'!$J$31),0)</f>
        <v>0</v>
      </c>
      <c r="AB154" s="37">
        <f>IFERROR(PPMT('PV - AO'!$B$8,'PV - AO'!AB$102-$A154+1,'PV - AO'!$B$7,'PV - AO'!$J$31),0)</f>
        <v>0</v>
      </c>
      <c r="AC154" s="37">
        <f>IFERROR(PPMT('PV - AO'!$B$8,'PV - AO'!AC$102-$A154+1,'PV - AO'!$B$7,'PV - AO'!$J$31),0)</f>
        <v>0</v>
      </c>
      <c r="AD154" s="37">
        <f>IFERROR(PPMT('PV - AO'!$B$8,'PV - AO'!AD$102-$A154+1,'PV - AO'!$B$7,'PV - AO'!$J$31),0)</f>
        <v>0</v>
      </c>
      <c r="AE154" s="37">
        <f>IFERROR(PPMT('PV - AO'!$B$8,'PV - AO'!AE$102-$A154+1,'PV - AO'!$B$7,'PV - AO'!$J$31),0)</f>
        <v>0</v>
      </c>
    </row>
    <row r="155" spans="1:31" ht="15" outlineLevel="1">
      <c r="A155">
        <v>9</v>
      </c>
      <c r="B155" s="37"/>
      <c r="C155" s="37"/>
      <c r="D155" s="37"/>
      <c r="E155" s="37"/>
      <c r="F155" s="37"/>
      <c r="G155" s="37"/>
      <c r="H155" s="37"/>
      <c r="I155" s="37"/>
      <c r="J155" s="37">
        <f>IFERROR(PPMT('PV - AO'!$B$8,'PV - AO'!J$102-$A155+1,'PV - AO'!$B$7,'PV - AO'!$K$31),0)</f>
        <v>-18465.721862167342</v>
      </c>
      <c r="K155" s="37">
        <f>IFERROR(PPMT('PV - AO'!$B$8,'PV - AO'!K$102-$A155+1,'PV - AO'!$B$7,'PV - AO'!$K$31),0)</f>
        <v>-19204.350736654033</v>
      </c>
      <c r="L155" s="37">
        <f>IFERROR(PPMT('PV - AO'!$B$8,'PV - AO'!L$102-$A155+1,'PV - AO'!$B$7,'PV - AO'!$K$31),0)</f>
        <v>-19972.524766120194</v>
      </c>
      <c r="M155" s="37">
        <f>IFERROR(PPMT('PV - AO'!$B$8,'PV - AO'!M$102-$A155+1,'PV - AO'!$B$7,'PV - AO'!$K$31),0)</f>
        <v>-20771.425756765002</v>
      </c>
      <c r="N155" s="37">
        <f>IFERROR(PPMT('PV - AO'!$B$8,'PV - AO'!N$102-$A155+1,'PV - AO'!$B$7,'PV - AO'!$K$31),0)</f>
        <v>-21602.282787035601</v>
      </c>
      <c r="O155" s="37">
        <f>IFERROR(PPMT('PV - AO'!$B$8,'PV - AO'!O$102-$A155+1,'PV - AO'!$B$7,'PV - AO'!$K$31),0)</f>
        <v>-22466.374098517026</v>
      </c>
      <c r="P155" s="37">
        <f>IFERROR(PPMT('PV - AO'!$B$8,'PV - AO'!P$102-$A155+1,'PV - AO'!$B$7,'PV - AO'!$K$31),0)</f>
        <v>-23365.029062457703</v>
      </c>
      <c r="Q155" s="37">
        <f>IFERROR(PPMT('PV - AO'!$B$8,'PV - AO'!Q$102-$A155+1,'PV - AO'!$B$7,'PV - AO'!$K$31),0)</f>
        <v>-24299.630224956014</v>
      </c>
      <c r="R155" s="37">
        <f>IFERROR(PPMT('PV - AO'!$B$8,'PV - AO'!R$102-$A155+1,'PV - AO'!$B$7,'PV - AO'!$K$31),0)</f>
        <v>-25271.615433954255</v>
      </c>
      <c r="S155" s="37">
        <f>IFERROR(PPMT('PV - AO'!$B$8,'PV - AO'!S$102-$A155+1,'PV - AO'!$B$7,'PV - AO'!$K$31),0)</f>
        <v>-26282.480051312428</v>
      </c>
      <c r="T155" s="37">
        <f>IFERROR(PPMT('PV - AO'!$B$8,'PV - AO'!T$102-$A155+1,'PV - AO'!$B$7,'PV - AO'!$K$31),0)</f>
        <v>-27333.779253364923</v>
      </c>
      <c r="U155" s="37">
        <f>IFERROR(PPMT('PV - AO'!$B$8,'PV - AO'!U$102-$A155+1,'PV - AO'!$B$7,'PV - AO'!$K$31),0)</f>
        <v>-28427.130423499519</v>
      </c>
      <c r="V155" s="37">
        <f>IFERROR(PPMT('PV - AO'!$B$8,'PV - AO'!V$102-$A155+1,'PV - AO'!$B$7,'PV - AO'!$K$31),0)</f>
        <v>-29564.215640439499</v>
      </c>
      <c r="W155" s="37">
        <f>IFERROR(PPMT('PV - AO'!$B$8,'PV - AO'!W$102-$A155+1,'PV - AO'!$B$7,'PV - AO'!$K$31),0)</f>
        <v>-30746.784266057079</v>
      </c>
      <c r="X155" s="37">
        <f>IFERROR(PPMT('PV - AO'!$B$8,'PV - AO'!X$102-$A155+1,'PV - AO'!$B$7,'PV - AO'!$K$31),0)</f>
        <v>-31976.655636699368</v>
      </c>
      <c r="Y155" s="37">
        <f>IFERROR(PPMT('PV - AO'!$B$8,'PV - AO'!Y$102-$A155+1,'PV - AO'!$B$7,'PV - AO'!$K$31),0)</f>
        <v>0</v>
      </c>
      <c r="Z155" s="37">
        <f>IFERROR(PPMT('PV - AO'!$B$8,'PV - AO'!Z$102-$A155+1,'PV - AO'!$B$7,'PV - AO'!$K$31),0)</f>
        <v>0</v>
      </c>
      <c r="AA155" s="37">
        <f>IFERROR(PPMT('PV - AO'!$B$8,'PV - AO'!AA$102-$A155+1,'PV - AO'!$B$7,'PV - AO'!$K$31),0)</f>
        <v>0</v>
      </c>
      <c r="AB155" s="37">
        <f>IFERROR(PPMT('PV - AO'!$B$8,'PV - AO'!AB$102-$A155+1,'PV - AO'!$B$7,'PV - AO'!$K$31),0)</f>
        <v>0</v>
      </c>
      <c r="AC155" s="37">
        <f>IFERROR(PPMT('PV - AO'!$B$8,'PV - AO'!AC$102-$A155+1,'PV - AO'!$B$7,'PV - AO'!$K$31),0)</f>
        <v>0</v>
      </c>
      <c r="AD155" s="37">
        <f>IFERROR(PPMT('PV - AO'!$B$8,'PV - AO'!AD$102-$A155+1,'PV - AO'!$B$7,'PV - AO'!$K$31),0)</f>
        <v>0</v>
      </c>
      <c r="AE155" s="37">
        <f>IFERROR(PPMT('PV - AO'!$B$8,'PV - AO'!AE$102-$A155+1,'PV - AO'!$B$7,'PV - AO'!$K$31),0)</f>
        <v>0</v>
      </c>
    </row>
    <row r="156" spans="1:31" ht="15" outlineLevel="1">
      <c r="A156">
        <v>10</v>
      </c>
      <c r="B156" s="37"/>
      <c r="C156" s="37"/>
      <c r="D156" s="37"/>
      <c r="E156" s="37"/>
      <c r="F156" s="37"/>
      <c r="G156" s="37"/>
      <c r="H156" s="37"/>
      <c r="I156" s="37"/>
      <c r="J156" s="37"/>
      <c r="K156" s="37">
        <f>IFERROR(PPMT('PV - AO'!$B$8,'PV - AO'!K$102-$A156+1,'PV - AO'!$B$7,'PV - AO'!$L$31),0)</f>
        <v>-18465.721862167342</v>
      </c>
      <c r="L156" s="37">
        <f>IFERROR(PPMT('PV - AO'!$B$8,'PV - AO'!L$102-$A156+1,'PV - AO'!$B$7,'PV - AO'!$L$31),0)</f>
        <v>-19204.350736654033</v>
      </c>
      <c r="M156" s="37">
        <f>IFERROR(PPMT('PV - AO'!$B$8,'PV - AO'!M$102-$A156+1,'PV - AO'!$B$7,'PV - AO'!$L$31),0)</f>
        <v>-19972.524766120194</v>
      </c>
      <c r="N156" s="37">
        <f>IFERROR(PPMT('PV - AO'!$B$8,'PV - AO'!N$102-$A156+1,'PV - AO'!$B$7,'PV - AO'!$L$31),0)</f>
        <v>-20771.425756765002</v>
      </c>
      <c r="O156" s="37">
        <f>IFERROR(PPMT('PV - AO'!$B$8,'PV - AO'!O$102-$A156+1,'PV - AO'!$B$7,'PV - AO'!$L$31),0)</f>
        <v>-21602.282787035601</v>
      </c>
      <c r="P156" s="37">
        <f>IFERROR(PPMT('PV - AO'!$B$8,'PV - AO'!P$102-$A156+1,'PV - AO'!$B$7,'PV - AO'!$L$31),0)</f>
        <v>-22466.374098517026</v>
      </c>
      <c r="Q156" s="37">
        <f>IFERROR(PPMT('PV - AO'!$B$8,'PV - AO'!Q$102-$A156+1,'PV - AO'!$B$7,'PV - AO'!$L$31),0)</f>
        <v>-23365.029062457703</v>
      </c>
      <c r="R156" s="37">
        <f>IFERROR(PPMT('PV - AO'!$B$8,'PV - AO'!R$102-$A156+1,'PV - AO'!$B$7,'PV - AO'!$L$31),0)</f>
        <v>-24299.630224956014</v>
      </c>
      <c r="S156" s="37">
        <f>IFERROR(PPMT('PV - AO'!$B$8,'PV - AO'!S$102-$A156+1,'PV - AO'!$B$7,'PV - AO'!$L$31),0)</f>
        <v>-25271.615433954255</v>
      </c>
      <c r="T156" s="37">
        <f>IFERROR(PPMT('PV - AO'!$B$8,'PV - AO'!T$102-$A156+1,'PV - AO'!$B$7,'PV - AO'!$L$31),0)</f>
        <v>-26282.480051312428</v>
      </c>
      <c r="U156" s="37">
        <f>IFERROR(PPMT('PV - AO'!$B$8,'PV - AO'!U$102-$A156+1,'PV - AO'!$B$7,'PV - AO'!$L$31),0)</f>
        <v>-27333.779253364923</v>
      </c>
      <c r="V156" s="37">
        <f>IFERROR(PPMT('PV - AO'!$B$8,'PV - AO'!V$102-$A156+1,'PV - AO'!$B$7,'PV - AO'!$L$31),0)</f>
        <v>-28427.130423499519</v>
      </c>
      <c r="W156" s="37">
        <f>IFERROR(PPMT('PV - AO'!$B$8,'PV - AO'!W$102-$A156+1,'PV - AO'!$B$7,'PV - AO'!$L$31),0)</f>
        <v>-29564.215640439499</v>
      </c>
      <c r="X156" s="37">
        <f>IFERROR(PPMT('PV - AO'!$B$8,'PV - AO'!X$102-$A156+1,'PV - AO'!$B$7,'PV - AO'!$L$31),0)</f>
        <v>-30746.784266057079</v>
      </c>
      <c r="Y156" s="37">
        <f>IFERROR(PPMT('PV - AO'!$B$8,'PV - AO'!Y$102-$A156+1,'PV - AO'!$B$7,'PV - AO'!$L$31),0)</f>
        <v>-31976.655636699368</v>
      </c>
      <c r="Z156" s="37">
        <f>IFERROR(PPMT('PV - AO'!$B$8,'PV - AO'!Z$102-$A156+1,'PV - AO'!$B$7,'PV - AO'!$L$31),0)</f>
        <v>0</v>
      </c>
      <c r="AA156" s="37">
        <f>IFERROR(PPMT('PV - AO'!$B$8,'PV - AO'!AA$102-$A156+1,'PV - AO'!$B$7,'PV - AO'!$L$31),0)</f>
        <v>0</v>
      </c>
      <c r="AB156" s="37">
        <f>IFERROR(PPMT('PV - AO'!$B$8,'PV - AO'!AB$102-$A156+1,'PV - AO'!$B$7,'PV - AO'!$L$31),0)</f>
        <v>0</v>
      </c>
      <c r="AC156" s="37">
        <f>IFERROR(PPMT('PV - AO'!$B$8,'PV - AO'!AC$102-$A156+1,'PV - AO'!$B$7,'PV - AO'!$L$31),0)</f>
        <v>0</v>
      </c>
      <c r="AD156" s="37">
        <f>IFERROR(PPMT('PV - AO'!$B$8,'PV - AO'!AD$102-$A156+1,'PV - AO'!$B$7,'PV - AO'!$L$31),0)</f>
        <v>0</v>
      </c>
      <c r="AE156" s="37">
        <f>IFERROR(PPMT('PV - AO'!$B$8,'PV - AO'!AE$102-$A156+1,'PV - AO'!$B$7,'PV - AO'!$L$31),0)</f>
        <v>0</v>
      </c>
    </row>
    <row r="157" spans="1:31" ht="15" outlineLevel="1">
      <c r="A157">
        <v>11</v>
      </c>
      <c r="B157" s="37"/>
      <c r="C157" s="37"/>
      <c r="D157" s="37"/>
      <c r="E157" s="37"/>
      <c r="F157" s="37"/>
      <c r="G157" s="37"/>
      <c r="H157" s="37"/>
      <c r="I157" s="37"/>
      <c r="J157" s="37"/>
      <c r="K157" s="37"/>
      <c r="L157" s="37">
        <f>IFERROR(PPMT('PV - AO'!$B$8,'PV - AO'!L$102-$A157+1,'PV - AO'!$B$7,'PV - AO'!$M$31),0)</f>
        <v>0</v>
      </c>
      <c r="M157" s="37">
        <f>IFERROR(PPMT('PV - AO'!$B$8,'PV - AO'!M$102-$A157+1,'PV - AO'!$B$7,'PV - AO'!$M$31),0)</f>
        <v>0</v>
      </c>
      <c r="N157" s="37">
        <f>IFERROR(PPMT('PV - AO'!$B$8,'PV - AO'!N$102-$A157+1,'PV - AO'!$B$7,'PV - AO'!$M$31),0)</f>
        <v>0</v>
      </c>
      <c r="O157" s="37">
        <f>IFERROR(PPMT('PV - AO'!$B$8,'PV - AO'!O$102-$A157+1,'PV - AO'!$B$7,'PV - AO'!$M$31),0)</f>
        <v>0</v>
      </c>
      <c r="P157" s="37">
        <f>IFERROR(PPMT('PV - AO'!$B$8,'PV - AO'!P$102-$A157+1,'PV - AO'!$B$7,'PV - AO'!$M$31),0)</f>
        <v>0</v>
      </c>
      <c r="Q157" s="37">
        <f>IFERROR(PPMT('PV - AO'!$B$8,'PV - AO'!Q$102-$A157+1,'PV - AO'!$B$7,'PV - AO'!$M$31),0)</f>
        <v>0</v>
      </c>
      <c r="R157" s="37">
        <f>IFERROR(PPMT('PV - AO'!$B$8,'PV - AO'!R$102-$A157+1,'PV - AO'!$B$7,'PV - AO'!$M$31),0)</f>
        <v>0</v>
      </c>
      <c r="S157" s="37">
        <f>IFERROR(PPMT('PV - AO'!$B$8,'PV - AO'!S$102-$A157+1,'PV - AO'!$B$7,'PV - AO'!$M$31),0)</f>
        <v>0</v>
      </c>
      <c r="T157" s="37">
        <f>IFERROR(PPMT('PV - AO'!$B$8,'PV - AO'!T$102-$A157+1,'PV - AO'!$B$7,'PV - AO'!$M$31),0)</f>
        <v>0</v>
      </c>
      <c r="U157" s="37">
        <f>IFERROR(PPMT('PV - AO'!$B$8,'PV - AO'!U$102-$A157+1,'PV - AO'!$B$7,'PV - AO'!$M$31),0)</f>
        <v>0</v>
      </c>
      <c r="V157" s="37">
        <f>IFERROR(PPMT('PV - AO'!$B$8,'PV - AO'!V$102-$A157+1,'PV - AO'!$B$7,'PV - AO'!$M$31),0)</f>
        <v>0</v>
      </c>
      <c r="W157" s="37">
        <f>IFERROR(PPMT('PV - AO'!$B$8,'PV - AO'!W$102-$A157+1,'PV - AO'!$B$7,'PV - AO'!$M$31),0)</f>
        <v>0</v>
      </c>
      <c r="X157" s="37">
        <f>IFERROR(PPMT('PV - AO'!$B$8,'PV - AO'!X$102-$A157+1,'PV - AO'!$B$7,'PV - AO'!$M$31),0)</f>
        <v>0</v>
      </c>
      <c r="Y157" s="37">
        <f>IFERROR(PPMT('PV - AO'!$B$8,'PV - AO'!Y$102-$A157+1,'PV - AO'!$B$7,'PV - AO'!$M$31),0)</f>
        <v>0</v>
      </c>
      <c r="Z157" s="37">
        <f>IFERROR(PPMT('PV - AO'!$B$8,'PV - AO'!Z$102-$A157+1,'PV - AO'!$B$7,'PV - AO'!$M$31),0)</f>
        <v>0</v>
      </c>
      <c r="AA157" s="37">
        <f>IFERROR(PPMT('PV - AO'!$B$8,'PV - AO'!AA$102-$A157+1,'PV - AO'!$B$7,'PV - AO'!$M$31),0)</f>
        <v>0</v>
      </c>
      <c r="AB157" s="37">
        <f>IFERROR(PPMT('PV - AO'!$B$8,'PV - AO'!AB$102-$A157+1,'PV - AO'!$B$7,'PV - AO'!$M$31),0)</f>
        <v>0</v>
      </c>
      <c r="AC157" s="37">
        <f>IFERROR(PPMT('PV - AO'!$B$8,'PV - AO'!AC$102-$A157+1,'PV - AO'!$B$7,'PV - AO'!$M$31),0)</f>
        <v>0</v>
      </c>
      <c r="AD157" s="37">
        <f>IFERROR(PPMT('PV - AO'!$B$8,'PV - AO'!AD$102-$A157+1,'PV - AO'!$B$7,'PV - AO'!$M$31),0)</f>
        <v>0</v>
      </c>
      <c r="AE157" s="37">
        <f>IFERROR(PPMT('PV - AO'!$B$8,'PV - AO'!AE$102-$A157+1,'PV - AO'!$B$7,'PV - AO'!$M$31),0)</f>
        <v>0</v>
      </c>
    </row>
    <row r="158" spans="1:31" ht="15" outlineLevel="1">
      <c r="A158">
        <v>12</v>
      </c>
      <c r="B158" s="37"/>
      <c r="C158" s="37"/>
      <c r="D158" s="37"/>
      <c r="E158" s="37"/>
      <c r="F158" s="37"/>
      <c r="G158" s="37"/>
      <c r="H158" s="37"/>
      <c r="I158" s="37"/>
      <c r="J158" s="37"/>
      <c r="K158" s="37"/>
      <c r="L158" s="37"/>
      <c r="M158" s="37">
        <f>IFERROR(PPMT('PV - AO'!$B$8,'PV - AO'!M$102-$A158+1,'PV - AO'!$B$7,'PV - AO'!$N$31),0)</f>
        <v>0</v>
      </c>
      <c r="N158" s="37">
        <f>IFERROR(PPMT('PV - AO'!$B$8,'PV - AO'!N$102-$A158+1,'PV - AO'!$B$7,'PV - AO'!$N$31),0)</f>
        <v>0</v>
      </c>
      <c r="O158" s="37">
        <f>IFERROR(PPMT('PV - AO'!$B$8,'PV - AO'!O$102-$A158+1,'PV - AO'!$B$7,'PV - AO'!$N$31),0)</f>
        <v>0</v>
      </c>
      <c r="P158" s="37">
        <f>IFERROR(PPMT('PV - AO'!$B$8,'PV - AO'!P$102-$A158+1,'PV - AO'!$B$7,'PV - AO'!$N$31),0)</f>
        <v>0</v>
      </c>
      <c r="Q158" s="37">
        <f>IFERROR(PPMT('PV - AO'!$B$8,'PV - AO'!Q$102-$A158+1,'PV - AO'!$B$7,'PV - AO'!$N$31),0)</f>
        <v>0</v>
      </c>
      <c r="R158" s="37">
        <f>IFERROR(PPMT('PV - AO'!$B$8,'PV - AO'!R$102-$A158+1,'PV - AO'!$B$7,'PV - AO'!$N$31),0)</f>
        <v>0</v>
      </c>
      <c r="S158" s="37">
        <f>IFERROR(PPMT('PV - AO'!$B$8,'PV - AO'!S$102-$A158+1,'PV - AO'!$B$7,'PV - AO'!$N$31),0)</f>
        <v>0</v>
      </c>
      <c r="T158" s="37">
        <f>IFERROR(PPMT('PV - AO'!$B$8,'PV - AO'!T$102-$A158+1,'PV - AO'!$B$7,'PV - AO'!$N$31),0)</f>
        <v>0</v>
      </c>
      <c r="U158" s="37">
        <f>IFERROR(PPMT('PV - AO'!$B$8,'PV - AO'!U$102-$A158+1,'PV - AO'!$B$7,'PV - AO'!$N$31),0)</f>
        <v>0</v>
      </c>
      <c r="V158" s="37">
        <f>IFERROR(PPMT('PV - AO'!$B$8,'PV - AO'!V$102-$A158+1,'PV - AO'!$B$7,'PV - AO'!$N$31),0)</f>
        <v>0</v>
      </c>
      <c r="W158" s="37">
        <f>IFERROR(PPMT('PV - AO'!$B$8,'PV - AO'!W$102-$A158+1,'PV - AO'!$B$7,'PV - AO'!$N$31),0)</f>
        <v>0</v>
      </c>
      <c r="X158" s="37">
        <f>IFERROR(PPMT('PV - AO'!$B$8,'PV - AO'!X$102-$A158+1,'PV - AO'!$B$7,'PV - AO'!$N$31),0)</f>
        <v>0</v>
      </c>
      <c r="Y158" s="37">
        <f>IFERROR(PPMT('PV - AO'!$B$8,'PV - AO'!Y$102-$A158+1,'PV - AO'!$B$7,'PV - AO'!$N$31),0)</f>
        <v>0</v>
      </c>
      <c r="Z158" s="37">
        <f>IFERROR(PPMT('PV - AO'!$B$8,'PV - AO'!Z$102-$A158+1,'PV - AO'!$B$7,'PV - AO'!$N$31),0)</f>
        <v>0</v>
      </c>
      <c r="AA158" s="37">
        <f>IFERROR(PPMT('PV - AO'!$B$8,'PV - AO'!AA$102-$A158+1,'PV - AO'!$B$7,'PV - AO'!$N$31),0)</f>
        <v>0</v>
      </c>
      <c r="AB158" s="37">
        <f>IFERROR(PPMT('PV - AO'!$B$8,'PV - AO'!AB$102-$A158+1,'PV - AO'!$B$7,'PV - AO'!$N$31),0)</f>
        <v>0</v>
      </c>
      <c r="AC158" s="37">
        <f>IFERROR(PPMT('PV - AO'!$B$8,'PV - AO'!AC$102-$A158+1,'PV - AO'!$B$7,'PV - AO'!$N$31),0)</f>
        <v>0</v>
      </c>
      <c r="AD158" s="37">
        <f>IFERROR(PPMT('PV - AO'!$B$8,'PV - AO'!AD$102-$A158+1,'PV - AO'!$B$7,'PV - AO'!$N$31),0)</f>
        <v>0</v>
      </c>
      <c r="AE158" s="37">
        <f>IFERROR(PPMT('PV - AO'!$B$8,'PV - AO'!AE$102-$A158+1,'PV - AO'!$B$7,'PV - AO'!$N$31),0)</f>
        <v>0</v>
      </c>
    </row>
    <row r="159" spans="1:31" ht="15" outlineLevel="1">
      <c r="A159">
        <v>13</v>
      </c>
      <c r="B159" s="37"/>
      <c r="C159" s="37"/>
      <c r="D159" s="37"/>
      <c r="E159" s="37"/>
      <c r="F159" s="37"/>
      <c r="G159" s="37"/>
      <c r="H159" s="37"/>
      <c r="I159" s="37"/>
      <c r="J159" s="37"/>
      <c r="K159" s="37"/>
      <c r="L159" s="37"/>
      <c r="M159" s="37"/>
      <c r="N159" s="37">
        <f>IFERROR(PPMT('PV - AO'!$B$8,'PV - AO'!N$102-$A159+1,'PV - AO'!$B$7,'PV - AO'!$O$31),0)</f>
        <v>0</v>
      </c>
      <c r="O159" s="37">
        <f>IFERROR(PPMT('PV - AO'!$B$8,'PV - AO'!O$102-$A159+1,'PV - AO'!$B$7,'PV - AO'!$O$31),0)</f>
        <v>0</v>
      </c>
      <c r="P159" s="37">
        <f>IFERROR(PPMT('PV - AO'!$B$8,'PV - AO'!P$102-$A159+1,'PV - AO'!$B$7,'PV - AO'!$O$31),0)</f>
        <v>0</v>
      </c>
      <c r="Q159" s="37">
        <f>IFERROR(PPMT('PV - AO'!$B$8,'PV - AO'!Q$102-$A159+1,'PV - AO'!$B$7,'PV - AO'!$O$31),0)</f>
        <v>0</v>
      </c>
      <c r="R159" s="37">
        <f>IFERROR(PPMT('PV - AO'!$B$8,'PV - AO'!R$102-$A159+1,'PV - AO'!$B$7,'PV - AO'!$O$31),0)</f>
        <v>0</v>
      </c>
      <c r="S159" s="37">
        <f>IFERROR(PPMT('PV - AO'!$B$8,'PV - AO'!S$102-$A159+1,'PV - AO'!$B$7,'PV - AO'!$O$31),0)</f>
        <v>0</v>
      </c>
      <c r="T159" s="37">
        <f>IFERROR(PPMT('PV - AO'!$B$8,'PV - AO'!T$102-$A159+1,'PV - AO'!$B$7,'PV - AO'!$O$31),0)</f>
        <v>0</v>
      </c>
      <c r="U159" s="37">
        <f>IFERROR(PPMT('PV - AO'!$B$8,'PV - AO'!U$102-$A159+1,'PV - AO'!$B$7,'PV - AO'!$O$31),0)</f>
        <v>0</v>
      </c>
      <c r="V159" s="37">
        <f>IFERROR(PPMT('PV - AO'!$B$8,'PV - AO'!V$102-$A159+1,'PV - AO'!$B$7,'PV - AO'!$O$31),0)</f>
        <v>0</v>
      </c>
      <c r="W159" s="37">
        <f>IFERROR(PPMT('PV - AO'!$B$8,'PV - AO'!W$102-$A159+1,'PV - AO'!$B$7,'PV - AO'!$O$31),0)</f>
        <v>0</v>
      </c>
      <c r="X159" s="37">
        <f>IFERROR(PPMT('PV - AO'!$B$8,'PV - AO'!X$102-$A159+1,'PV - AO'!$B$7,'PV - AO'!$O$31),0)</f>
        <v>0</v>
      </c>
      <c r="Y159" s="37">
        <f>IFERROR(PPMT('PV - AO'!$B$8,'PV - AO'!Y$102-$A159+1,'PV - AO'!$B$7,'PV - AO'!$O$31),0)</f>
        <v>0</v>
      </c>
      <c r="Z159" s="37">
        <f>IFERROR(PPMT('PV - AO'!$B$8,'PV - AO'!Z$102-$A159+1,'PV - AO'!$B$7,'PV - AO'!$O$31),0)</f>
        <v>0</v>
      </c>
      <c r="AA159" s="37">
        <f>IFERROR(PPMT('PV - AO'!$B$8,'PV - AO'!AA$102-$A159+1,'PV - AO'!$B$7,'PV - AO'!$O$31),0)</f>
        <v>0</v>
      </c>
      <c r="AB159" s="37">
        <f>IFERROR(PPMT('PV - AO'!$B$8,'PV - AO'!AB$102-$A159+1,'PV - AO'!$B$7,'PV - AO'!$O$31),0)</f>
        <v>0</v>
      </c>
      <c r="AC159" s="37">
        <f>IFERROR(PPMT('PV - AO'!$B$8,'PV - AO'!AC$102-$A159+1,'PV - AO'!$B$7,'PV - AO'!$O$31),0)</f>
        <v>0</v>
      </c>
      <c r="AD159" s="37">
        <f>IFERROR(PPMT('PV - AO'!$B$8,'PV - AO'!AD$102-$A159+1,'PV - AO'!$B$7,'PV - AO'!$O$31),0)</f>
        <v>0</v>
      </c>
      <c r="AE159" s="37">
        <f>IFERROR(PPMT('PV - AO'!$B$8,'PV - AO'!AE$102-$A159+1,'PV - AO'!$B$7,'PV - AO'!$O$31),0)</f>
        <v>0</v>
      </c>
    </row>
    <row r="160" spans="1:31" ht="15" outlineLevel="1">
      <c r="A160">
        <v>14</v>
      </c>
      <c r="B160" s="37"/>
      <c r="C160" s="37"/>
      <c r="D160" s="37"/>
      <c r="E160" s="37"/>
      <c r="F160" s="37"/>
      <c r="G160" s="37"/>
      <c r="H160" s="37"/>
      <c r="I160" s="37"/>
      <c r="J160" s="37"/>
      <c r="K160" s="37"/>
      <c r="L160" s="37"/>
      <c r="M160" s="37"/>
      <c r="N160" s="37"/>
      <c r="O160" s="37">
        <f>IFERROR(PPMT('PV - AO'!$B$8,'PV - AO'!O$102-$A160+1,'PV - AO'!$B$7,'PV - AO'!$P$31),0)</f>
        <v>0</v>
      </c>
      <c r="P160" s="37">
        <f>IFERROR(PPMT('PV - AO'!$B$8,'PV - AO'!P$102-$A160+1,'PV - AO'!$B$7,'PV - AO'!$P$31),0)</f>
        <v>0</v>
      </c>
      <c r="Q160" s="37">
        <f>IFERROR(PPMT('PV - AO'!$B$8,'PV - AO'!Q$102-$A160+1,'PV - AO'!$B$7,'PV - AO'!$P$31),0)</f>
        <v>0</v>
      </c>
      <c r="R160" s="37">
        <f>IFERROR(PPMT('PV - AO'!$B$8,'PV - AO'!R$102-$A160+1,'PV - AO'!$B$7,'PV - AO'!$P$31),0)</f>
        <v>0</v>
      </c>
      <c r="S160" s="37">
        <f>IFERROR(PPMT('PV - AO'!$B$8,'PV - AO'!S$102-$A160+1,'PV - AO'!$B$7,'PV - AO'!$P$31),0)</f>
        <v>0</v>
      </c>
      <c r="T160" s="37">
        <f>IFERROR(PPMT('PV - AO'!$B$8,'PV - AO'!T$102-$A160+1,'PV - AO'!$B$7,'PV - AO'!$P$31),0)</f>
        <v>0</v>
      </c>
      <c r="U160" s="37">
        <f>IFERROR(PPMT('PV - AO'!$B$8,'PV - AO'!U$102-$A160+1,'PV - AO'!$B$7,'PV - AO'!$P$31),0)</f>
        <v>0</v>
      </c>
      <c r="V160" s="37">
        <f>IFERROR(PPMT('PV - AO'!$B$8,'PV - AO'!V$102-$A160+1,'PV - AO'!$B$7,'PV - AO'!$P$31),0)</f>
        <v>0</v>
      </c>
      <c r="W160" s="37">
        <f>IFERROR(PPMT('PV - AO'!$B$8,'PV - AO'!W$102-$A160+1,'PV - AO'!$B$7,'PV - AO'!$P$31),0)</f>
        <v>0</v>
      </c>
      <c r="X160" s="37">
        <f>IFERROR(PPMT('PV - AO'!$B$8,'PV - AO'!X$102-$A160+1,'PV - AO'!$B$7,'PV - AO'!$P$31),0)</f>
        <v>0</v>
      </c>
      <c r="Y160" s="37">
        <f>IFERROR(PPMT('PV - AO'!$B$8,'PV - AO'!Y$102-$A160+1,'PV - AO'!$B$7,'PV - AO'!$P$31),0)</f>
        <v>0</v>
      </c>
      <c r="Z160" s="37">
        <f>IFERROR(PPMT('PV - AO'!$B$8,'PV - AO'!Z$102-$A160+1,'PV - AO'!$B$7,'PV - AO'!$P$31),0)</f>
        <v>0</v>
      </c>
      <c r="AA160" s="37">
        <f>IFERROR(PPMT('PV - AO'!$B$8,'PV - AO'!AA$102-$A160+1,'PV - AO'!$B$7,'PV - AO'!$P$31),0)</f>
        <v>0</v>
      </c>
      <c r="AB160" s="37">
        <f>IFERROR(PPMT('PV - AO'!$B$8,'PV - AO'!AB$102-$A160+1,'PV - AO'!$B$7,'PV - AO'!$P$31),0)</f>
        <v>0</v>
      </c>
      <c r="AC160" s="37">
        <f>IFERROR(PPMT('PV - AO'!$B$8,'PV - AO'!AC$102-$A160+1,'PV - AO'!$B$7,'PV - AO'!$P$31),0)</f>
        <v>0</v>
      </c>
      <c r="AD160" s="37">
        <f>IFERROR(PPMT('PV - AO'!$B$8,'PV - AO'!AD$102-$A160+1,'PV - AO'!$B$7,'PV - AO'!$P$31),0)</f>
        <v>0</v>
      </c>
      <c r="AE160" s="37">
        <f>IFERROR(PPMT('PV - AO'!$B$8,'PV - AO'!AE$102-$A160+1,'PV - AO'!$B$7,'PV - AO'!$P$31),0)</f>
        <v>0</v>
      </c>
    </row>
    <row r="161" spans="1:31" ht="15" outlineLevel="1">
      <c r="A161">
        <v>15</v>
      </c>
      <c r="B161" s="37"/>
      <c r="C161" s="37"/>
      <c r="D161" s="37"/>
      <c r="E161" s="37"/>
      <c r="F161" s="37"/>
      <c r="G161" s="37"/>
      <c r="H161" s="37"/>
      <c r="I161" s="37"/>
      <c r="J161" s="37"/>
      <c r="K161" s="37"/>
      <c r="L161" s="37"/>
      <c r="M161" s="37"/>
      <c r="N161" s="37"/>
      <c r="O161" s="37"/>
      <c r="P161" s="37">
        <f>IFERROR(PPMT('PV - AO'!$B$8,'PV - AO'!P$102-$A161+1,'PV - AO'!$B$7,'PV - AO'!$Q$31),0)</f>
        <v>0</v>
      </c>
      <c r="Q161" s="37">
        <f>IFERROR(PPMT('PV - AO'!$B$8,'PV - AO'!Q$102-$A161+1,'PV - AO'!$B$7,'PV - AO'!$Q$31),0)</f>
        <v>0</v>
      </c>
      <c r="R161" s="37">
        <f>IFERROR(PPMT('PV - AO'!$B$8,'PV - AO'!R$102-$A161+1,'PV - AO'!$B$7,'PV - AO'!$Q$31),0)</f>
        <v>0</v>
      </c>
      <c r="S161" s="37">
        <f>IFERROR(PPMT('PV - AO'!$B$8,'PV - AO'!S$102-$A161+1,'PV - AO'!$B$7,'PV - AO'!$Q$31),0)</f>
        <v>0</v>
      </c>
      <c r="T161" s="37">
        <f>IFERROR(PPMT('PV - AO'!$B$8,'PV - AO'!T$102-$A161+1,'PV - AO'!$B$7,'PV - AO'!$Q$31),0)</f>
        <v>0</v>
      </c>
      <c r="U161" s="37">
        <f>IFERROR(PPMT('PV - AO'!$B$8,'PV - AO'!U$102-$A161+1,'PV - AO'!$B$7,'PV - AO'!$Q$31),0)</f>
        <v>0</v>
      </c>
      <c r="V161" s="37">
        <f>IFERROR(PPMT('PV - AO'!$B$8,'PV - AO'!V$102-$A161+1,'PV - AO'!$B$7,'PV - AO'!$Q$31),0)</f>
        <v>0</v>
      </c>
      <c r="W161" s="37">
        <f>IFERROR(PPMT('PV - AO'!$B$8,'PV - AO'!W$102-$A161+1,'PV - AO'!$B$7,'PV - AO'!$Q$31),0)</f>
        <v>0</v>
      </c>
      <c r="X161" s="37">
        <f>IFERROR(PPMT('PV - AO'!$B$8,'PV - AO'!X$102-$A161+1,'PV - AO'!$B$7,'PV - AO'!$Q$31),0)</f>
        <v>0</v>
      </c>
      <c r="Y161" s="37">
        <f>IFERROR(PPMT('PV - AO'!$B$8,'PV - AO'!Y$102-$A161+1,'PV - AO'!$B$7,'PV - AO'!$Q$31),0)</f>
        <v>0</v>
      </c>
      <c r="Z161" s="37">
        <f>IFERROR(PPMT('PV - AO'!$B$8,'PV - AO'!Z$102-$A161+1,'PV - AO'!$B$7,'PV - AO'!$Q$31),0)</f>
        <v>0</v>
      </c>
      <c r="AA161" s="37">
        <f>IFERROR(PPMT('PV - AO'!$B$8,'PV - AO'!AA$102-$A161+1,'PV - AO'!$B$7,'PV - AO'!$Q$31),0)</f>
        <v>0</v>
      </c>
      <c r="AB161" s="37">
        <f>IFERROR(PPMT('PV - AO'!$B$8,'PV - AO'!AB$102-$A161+1,'PV - AO'!$B$7,'PV - AO'!$Q$31),0)</f>
        <v>0</v>
      </c>
      <c r="AC161" s="37">
        <f>IFERROR(PPMT('PV - AO'!$B$8,'PV - AO'!AC$102-$A161+1,'PV - AO'!$B$7,'PV - AO'!$Q$31),0)</f>
        <v>0</v>
      </c>
      <c r="AD161" s="37">
        <f>IFERROR(PPMT('PV - AO'!$B$8,'PV - AO'!AD$102-$A161+1,'PV - AO'!$B$7,'PV - AO'!$Q$31),0)</f>
        <v>0</v>
      </c>
      <c r="AE161" s="37">
        <f>IFERROR(PPMT('PV - AO'!$B$8,'PV - AO'!AE$102-$A161+1,'PV - AO'!$B$7,'PV - AO'!$Q$31),0)</f>
        <v>0</v>
      </c>
    </row>
    <row r="162" spans="1:31" ht="15" outlineLevel="1">
      <c r="A162">
        <v>16</v>
      </c>
      <c r="B162" s="37"/>
      <c r="C162" s="37"/>
      <c r="D162" s="37"/>
      <c r="E162" s="37"/>
      <c r="F162" s="37"/>
      <c r="G162" s="37"/>
      <c r="H162" s="37"/>
      <c r="I162" s="37"/>
      <c r="J162" s="37"/>
      <c r="K162" s="37"/>
      <c r="L162" s="37"/>
      <c r="M162" s="37"/>
      <c r="N162" s="37"/>
      <c r="O162" s="37"/>
      <c r="P162" s="37"/>
      <c r="Q162" s="37">
        <f>IFERROR(PPMT('PV - AO'!$B$8,'PV - AO'!Q$102-$A162+1,'PV - AO'!$B$7,'PV - AO'!$R$31),0)</f>
        <v>0</v>
      </c>
      <c r="R162" s="37">
        <f>IFERROR(PPMT('PV - AO'!$B$8,'PV - AO'!R$102-$A162+1,'PV - AO'!$B$7,'PV - AO'!$R$31),0)</f>
        <v>0</v>
      </c>
      <c r="S162" s="37">
        <f>IFERROR(PPMT('PV - AO'!$B$8,'PV - AO'!S$102-$A162+1,'PV - AO'!$B$7,'PV - AO'!$R$31),0)</f>
        <v>0</v>
      </c>
      <c r="T162" s="37">
        <f>IFERROR(PPMT('PV - AO'!$B$8,'PV - AO'!T$102-$A162+1,'PV - AO'!$B$7,'PV - AO'!$R$31),0)</f>
        <v>0</v>
      </c>
      <c r="U162" s="37">
        <f>IFERROR(PPMT('PV - AO'!$B$8,'PV - AO'!U$102-$A162+1,'PV - AO'!$B$7,'PV - AO'!$R$31),0)</f>
        <v>0</v>
      </c>
      <c r="V162" s="37">
        <f>IFERROR(PPMT('PV - AO'!$B$8,'PV - AO'!V$102-$A162+1,'PV - AO'!$B$7,'PV - AO'!$R$31),0)</f>
        <v>0</v>
      </c>
      <c r="W162" s="37">
        <f>IFERROR(PPMT('PV - AO'!$B$8,'PV - AO'!W$102-$A162+1,'PV - AO'!$B$7,'PV - AO'!$R$31),0)</f>
        <v>0</v>
      </c>
      <c r="X162" s="37">
        <f>IFERROR(PPMT('PV - AO'!$B$8,'PV - AO'!X$102-$A162+1,'PV - AO'!$B$7,'PV - AO'!$R$31),0)</f>
        <v>0</v>
      </c>
      <c r="Y162" s="37">
        <f>IFERROR(PPMT('PV - AO'!$B$8,'PV - AO'!Y$102-$A162+1,'PV - AO'!$B$7,'PV - AO'!$R$31),0)</f>
        <v>0</v>
      </c>
      <c r="Z162" s="37">
        <f>IFERROR(PPMT('PV - AO'!$B$8,'PV - AO'!Z$102-$A162+1,'PV - AO'!$B$7,'PV - AO'!$R$31),0)</f>
        <v>0</v>
      </c>
      <c r="AA162" s="37">
        <f>IFERROR(PPMT('PV - AO'!$B$8,'PV - AO'!AA$102-$A162+1,'PV - AO'!$B$7,'PV - AO'!$R$31),0)</f>
        <v>0</v>
      </c>
      <c r="AB162" s="37">
        <f>IFERROR(PPMT('PV - AO'!$B$8,'PV - AO'!AB$102-$A162+1,'PV - AO'!$B$7,'PV - AO'!$R$31),0)</f>
        <v>0</v>
      </c>
      <c r="AC162" s="37">
        <f>IFERROR(PPMT('PV - AO'!$B$8,'PV - AO'!AC$102-$A162+1,'PV - AO'!$B$7,'PV - AO'!$R$31),0)</f>
        <v>0</v>
      </c>
      <c r="AD162" s="37">
        <f>IFERROR(PPMT('PV - AO'!$B$8,'PV - AO'!AD$102-$A162+1,'PV - AO'!$B$7,'PV - AO'!$R$31),0)</f>
        <v>0</v>
      </c>
      <c r="AE162" s="37">
        <f>IFERROR(PPMT('PV - AO'!$B$8,'PV - AO'!AE$102-$A162+1,'PV - AO'!$B$7,'PV - AO'!$R$31),0)</f>
        <v>0</v>
      </c>
    </row>
    <row r="163" spans="1:31" ht="15" outlineLevel="1">
      <c r="A163">
        <v>17</v>
      </c>
      <c r="B163" s="37"/>
      <c r="C163" s="37"/>
      <c r="D163" s="37"/>
      <c r="E163" s="37"/>
      <c r="F163" s="37"/>
      <c r="G163" s="37"/>
      <c r="H163" s="37"/>
      <c r="I163" s="37"/>
      <c r="J163" s="37"/>
      <c r="K163" s="37"/>
      <c r="L163" s="37"/>
      <c r="M163" s="37"/>
      <c r="N163" s="37"/>
      <c r="O163" s="37"/>
      <c r="P163" s="37"/>
      <c r="Q163" s="37"/>
      <c r="R163" s="37">
        <f>IFERROR(PPMT('PV - AO'!$B$8,'PV - AO'!R$102-$A163+1,'PV - AO'!$B$7,'PV - AO'!$S$31),0)</f>
        <v>0</v>
      </c>
      <c r="S163" s="37">
        <f>IFERROR(PPMT('PV - AO'!$B$8,'PV - AO'!S$102-$A163+1,'PV - AO'!$B$7,'PV - AO'!$S$31),0)</f>
        <v>0</v>
      </c>
      <c r="T163" s="37">
        <f>IFERROR(PPMT('PV - AO'!$B$8,'PV - AO'!T$102-$A163+1,'PV - AO'!$B$7,'PV - AO'!$S$31),0)</f>
        <v>0</v>
      </c>
      <c r="U163" s="37">
        <f>IFERROR(PPMT('PV - AO'!$B$8,'PV - AO'!U$102-$A163+1,'PV - AO'!$B$7,'PV - AO'!$S$31),0)</f>
        <v>0</v>
      </c>
      <c r="V163" s="37">
        <f>IFERROR(PPMT('PV - AO'!$B$8,'PV - AO'!V$102-$A163+1,'PV - AO'!$B$7,'PV - AO'!$S$31),0)</f>
        <v>0</v>
      </c>
      <c r="W163" s="37">
        <f>IFERROR(PPMT('PV - AO'!$B$8,'PV - AO'!W$102-$A163+1,'PV - AO'!$B$7,'PV - AO'!$S$31),0)</f>
        <v>0</v>
      </c>
      <c r="X163" s="37">
        <f>IFERROR(PPMT('PV - AO'!$B$8,'PV - AO'!X$102-$A163+1,'PV - AO'!$B$7,'PV - AO'!$S$31),0)</f>
        <v>0</v>
      </c>
      <c r="Y163" s="37">
        <f>IFERROR(PPMT('PV - AO'!$B$8,'PV - AO'!Y$102-$A163+1,'PV - AO'!$B$7,'PV - AO'!$S$31),0)</f>
        <v>0</v>
      </c>
      <c r="Z163" s="37">
        <f>IFERROR(PPMT('PV - AO'!$B$8,'PV - AO'!Z$102-$A163+1,'PV - AO'!$B$7,'PV - AO'!$S$31),0)</f>
        <v>0</v>
      </c>
      <c r="AA163" s="37">
        <f>IFERROR(PPMT('PV - AO'!$B$8,'PV - AO'!AA$102-$A163+1,'PV - AO'!$B$7,'PV - AO'!$S$31),0)</f>
        <v>0</v>
      </c>
      <c r="AB163" s="37">
        <f>IFERROR(PPMT('PV - AO'!$B$8,'PV - AO'!AB$102-$A163+1,'PV - AO'!$B$7,'PV - AO'!$S$31),0)</f>
        <v>0</v>
      </c>
      <c r="AC163" s="37">
        <f>IFERROR(PPMT('PV - AO'!$B$8,'PV - AO'!AC$102-$A163+1,'PV - AO'!$B$7,'PV - AO'!$S$31),0)</f>
        <v>0</v>
      </c>
      <c r="AD163" s="37">
        <f>IFERROR(PPMT('PV - AO'!$B$8,'PV - AO'!AD$102-$A163+1,'PV - AO'!$B$7,'PV - AO'!$S$31),0)</f>
        <v>0</v>
      </c>
      <c r="AE163" s="37">
        <f>IFERROR(PPMT('PV - AO'!$B$8,'PV - AO'!AE$102-$A163+1,'PV - AO'!$B$7,'PV - AO'!$S$31),0)</f>
        <v>0</v>
      </c>
    </row>
    <row r="164" spans="1:31" ht="15" outlineLevel="1">
      <c r="A164">
        <v>18</v>
      </c>
      <c r="B164" s="37"/>
      <c r="C164" s="37"/>
      <c r="D164" s="37"/>
      <c r="E164" s="37"/>
      <c r="F164" s="37"/>
      <c r="G164" s="37"/>
      <c r="H164" s="37"/>
      <c r="I164" s="37"/>
      <c r="J164" s="37"/>
      <c r="K164" s="37"/>
      <c r="L164" s="37"/>
      <c r="M164" s="37"/>
      <c r="N164" s="37"/>
      <c r="O164" s="37"/>
      <c r="P164" s="37"/>
      <c r="Q164" s="37"/>
      <c r="R164" s="37"/>
      <c r="S164" s="37">
        <f>IFERROR(PPMT('PV - AO'!$B$8,'PV - AO'!S$102-$A164+1,'PV - AO'!$B$7,'PV - AO'!$T$31),0)</f>
        <v>0</v>
      </c>
      <c r="T164" s="37">
        <f>IFERROR(PPMT('PV - AO'!$B$8,'PV - AO'!T$102-$A164+1,'PV - AO'!$B$7,'PV - AO'!$T$31),0)</f>
        <v>0</v>
      </c>
      <c r="U164" s="37">
        <f>IFERROR(PPMT('PV - AO'!$B$8,'PV - AO'!U$102-$A164+1,'PV - AO'!$B$7,'PV - AO'!$T$31),0)</f>
        <v>0</v>
      </c>
      <c r="V164" s="37">
        <f>IFERROR(PPMT('PV - AO'!$B$8,'PV - AO'!V$102-$A164+1,'PV - AO'!$B$7,'PV - AO'!$T$31),0)</f>
        <v>0</v>
      </c>
      <c r="W164" s="37">
        <f>IFERROR(PPMT('PV - AO'!$B$8,'PV - AO'!W$102-$A164+1,'PV - AO'!$B$7,'PV - AO'!$T$31),0)</f>
        <v>0</v>
      </c>
      <c r="X164" s="37">
        <f>IFERROR(PPMT('PV - AO'!$B$8,'PV - AO'!X$102-$A164+1,'PV - AO'!$B$7,'PV - AO'!$T$31),0)</f>
        <v>0</v>
      </c>
      <c r="Y164" s="37">
        <f>IFERROR(PPMT('PV - AO'!$B$8,'PV - AO'!Y$102-$A164+1,'PV - AO'!$B$7,'PV - AO'!$T$31),0)</f>
        <v>0</v>
      </c>
      <c r="Z164" s="37">
        <f>IFERROR(PPMT('PV - AO'!$B$8,'PV - AO'!Z$102-$A164+1,'PV - AO'!$B$7,'PV - AO'!$T$31),0)</f>
        <v>0</v>
      </c>
      <c r="AA164" s="37">
        <f>IFERROR(PPMT('PV - AO'!$B$8,'PV - AO'!AA$102-$A164+1,'PV - AO'!$B$7,'PV - AO'!$T$31),0)</f>
        <v>0</v>
      </c>
      <c r="AB164" s="37">
        <f>IFERROR(PPMT('PV - AO'!$B$8,'PV - AO'!AB$102-$A164+1,'PV - AO'!$B$7,'PV - AO'!$T$31),0)</f>
        <v>0</v>
      </c>
      <c r="AC164" s="37">
        <f>IFERROR(PPMT('PV - AO'!$B$8,'PV - AO'!AC$102-$A164+1,'PV - AO'!$B$7,'PV - AO'!$T$31),0)</f>
        <v>0</v>
      </c>
      <c r="AD164" s="37">
        <f>IFERROR(PPMT('PV - AO'!$B$8,'PV - AO'!AD$102-$A164+1,'PV - AO'!$B$7,'PV - AO'!$T$31),0)</f>
        <v>0</v>
      </c>
      <c r="AE164" s="37">
        <f>IFERROR(PPMT('PV - AO'!$B$8,'PV - AO'!AE$102-$A164+1,'PV - AO'!$B$7,'PV - AO'!$T$31),0)</f>
        <v>0</v>
      </c>
    </row>
    <row r="165" spans="1:31" ht="15" outlineLevel="1">
      <c r="A165">
        <v>19</v>
      </c>
      <c r="B165" s="37"/>
      <c r="C165" s="37"/>
      <c r="D165" s="37"/>
      <c r="E165" s="37"/>
      <c r="F165" s="37"/>
      <c r="G165" s="37"/>
      <c r="H165" s="37"/>
      <c r="I165" s="37"/>
      <c r="J165" s="37"/>
      <c r="K165" s="37"/>
      <c r="L165" s="37"/>
      <c r="M165" s="37"/>
      <c r="N165" s="37"/>
      <c r="O165" s="37"/>
      <c r="P165" s="37"/>
      <c r="Q165" s="37"/>
      <c r="R165" s="37"/>
      <c r="S165" s="37"/>
      <c r="T165" s="37">
        <f>IFERROR(PPMT('PV - AO'!$B$8,'PV - AO'!T$102-$A165+1,'PV - AO'!$B$7,'PV - AO'!$U$31),0)</f>
        <v>0</v>
      </c>
      <c r="U165" s="37">
        <f>IFERROR(PPMT('PV - AO'!$B$8,'PV - AO'!U$102-$A165+1,'PV - AO'!$B$7,'PV - AO'!$U$31),0)</f>
        <v>0</v>
      </c>
      <c r="V165" s="37">
        <f>IFERROR(PPMT('PV - AO'!$B$8,'PV - AO'!V$102-$A165+1,'PV - AO'!$B$7,'PV - AO'!$U$31),0)</f>
        <v>0</v>
      </c>
      <c r="W165" s="37">
        <f>IFERROR(PPMT('PV - AO'!$B$8,'PV - AO'!W$102-$A165+1,'PV - AO'!$B$7,'PV - AO'!$U$31),0)</f>
        <v>0</v>
      </c>
      <c r="X165" s="37">
        <f>IFERROR(PPMT('PV - AO'!$B$8,'PV - AO'!X$102-$A165+1,'PV - AO'!$B$7,'PV - AO'!$U$31),0)</f>
        <v>0</v>
      </c>
      <c r="Y165" s="37">
        <f>IFERROR(PPMT('PV - AO'!$B$8,'PV - AO'!Y$102-$A165+1,'PV - AO'!$B$7,'PV - AO'!$U$31),0)</f>
        <v>0</v>
      </c>
      <c r="Z165" s="37">
        <f>IFERROR(PPMT('PV - AO'!$B$8,'PV - AO'!Z$102-$A165+1,'PV - AO'!$B$7,'PV - AO'!$U$31),0)</f>
        <v>0</v>
      </c>
      <c r="AA165" s="37">
        <f>IFERROR(PPMT('PV - AO'!$B$8,'PV - AO'!AA$102-$A165+1,'PV - AO'!$B$7,'PV - AO'!$U$31),0)</f>
        <v>0</v>
      </c>
      <c r="AB165" s="37">
        <f>IFERROR(PPMT('PV - AO'!$B$8,'PV - AO'!AB$102-$A165+1,'PV - AO'!$B$7,'PV - AO'!$U$31),0)</f>
        <v>0</v>
      </c>
      <c r="AC165" s="37">
        <f>IFERROR(PPMT('PV - AO'!$B$8,'PV - AO'!AC$102-$A165+1,'PV - AO'!$B$7,'PV - AO'!$U$31),0)</f>
        <v>0</v>
      </c>
      <c r="AD165" s="37">
        <f>IFERROR(PPMT('PV - AO'!$B$8,'PV - AO'!AD$102-$A165+1,'PV - AO'!$B$7,'PV - AO'!$U$31),0)</f>
        <v>0</v>
      </c>
      <c r="AE165" s="37">
        <f>IFERROR(PPMT('PV - AO'!$B$8,'PV - AO'!AE$102-$A165+1,'PV - AO'!$B$7,'PV - AO'!$U$31),0)</f>
        <v>0</v>
      </c>
    </row>
    <row r="166" spans="1:31" ht="15" outlineLevel="1">
      <c r="A166">
        <v>20</v>
      </c>
      <c r="B166" s="37"/>
      <c r="C166" s="37"/>
      <c r="D166" s="37"/>
      <c r="E166" s="37"/>
      <c r="F166" s="37"/>
      <c r="G166" s="37"/>
      <c r="H166" s="37"/>
      <c r="I166" s="37"/>
      <c r="J166" s="37"/>
      <c r="K166" s="37"/>
      <c r="L166" s="37"/>
      <c r="M166" s="37"/>
      <c r="N166" s="37"/>
      <c r="O166" s="37"/>
      <c r="P166" s="37"/>
      <c r="Q166" s="37"/>
      <c r="R166" s="37"/>
      <c r="S166" s="37"/>
      <c r="T166" s="37"/>
      <c r="U166" s="37">
        <f>IFERROR(PPMT('PV - AO'!$B$8,'PV - AO'!U$102-$A166+1,'PV - AO'!$B$7,'PV - AO'!$V$31),0)</f>
        <v>0</v>
      </c>
      <c r="V166" s="37">
        <f>IFERROR(PPMT('PV - AO'!$B$8,'PV - AO'!V$102-$A166+1,'PV - AO'!$B$7,'PV - AO'!$V$31),0)</f>
        <v>0</v>
      </c>
      <c r="W166" s="37">
        <f>IFERROR(PPMT('PV - AO'!$B$8,'PV - AO'!W$102-$A166+1,'PV - AO'!$B$7,'PV - AO'!$V$31),0)</f>
        <v>0</v>
      </c>
      <c r="X166" s="37">
        <f>IFERROR(PPMT('PV - AO'!$B$8,'PV - AO'!X$102-$A166+1,'PV - AO'!$B$7,'PV - AO'!$V$31),0)</f>
        <v>0</v>
      </c>
      <c r="Y166" s="37">
        <f>IFERROR(PPMT('PV - AO'!$B$8,'PV - AO'!Y$102-$A166+1,'PV - AO'!$B$7,'PV - AO'!$V$31),0)</f>
        <v>0</v>
      </c>
      <c r="Z166" s="37">
        <f>IFERROR(PPMT('PV - AO'!$B$8,'PV - AO'!Z$102-$A166+1,'PV - AO'!$B$7,'PV - AO'!$V$31),0)</f>
        <v>0</v>
      </c>
      <c r="AA166" s="37">
        <f>IFERROR(PPMT('PV - AO'!$B$8,'PV - AO'!AA$102-$A166+1,'PV - AO'!$B$7,'PV - AO'!$V$31),0)</f>
        <v>0</v>
      </c>
      <c r="AB166" s="37">
        <f>IFERROR(PPMT('PV - AO'!$B$8,'PV - AO'!AB$102-$A166+1,'PV - AO'!$B$7,'PV - AO'!$V$31),0)</f>
        <v>0</v>
      </c>
      <c r="AC166" s="37">
        <f>IFERROR(PPMT('PV - AO'!$B$8,'PV - AO'!AC$102-$A166+1,'PV - AO'!$B$7,'PV - AO'!$V$31),0)</f>
        <v>0</v>
      </c>
      <c r="AD166" s="37">
        <f>IFERROR(PPMT('PV - AO'!$B$8,'PV - AO'!AD$102-$A166+1,'PV - AO'!$B$7,'PV - AO'!$V$31),0)</f>
        <v>0</v>
      </c>
      <c r="AE166" s="37">
        <f>IFERROR(PPMT('PV - AO'!$B$8,'PV - AO'!AE$102-$A166+1,'PV - AO'!$B$7,'PV - AO'!$V$31),0)</f>
        <v>0</v>
      </c>
    </row>
    <row r="167" spans="1:31" ht="15" outlineLevel="1">
      <c r="A167">
        <v>21</v>
      </c>
      <c r="B167" s="37"/>
      <c r="C167" s="37"/>
      <c r="D167" s="37"/>
      <c r="E167" s="37"/>
      <c r="F167" s="37"/>
      <c r="G167" s="37"/>
      <c r="H167" s="37"/>
      <c r="I167" s="37"/>
      <c r="J167" s="37"/>
      <c r="K167" s="37"/>
      <c r="L167" s="37"/>
      <c r="M167" s="37"/>
      <c r="N167" s="37"/>
      <c r="O167" s="37"/>
      <c r="P167" s="37"/>
      <c r="Q167" s="37"/>
      <c r="R167" s="37"/>
      <c r="S167" s="37"/>
      <c r="T167" s="37"/>
      <c r="U167" s="37"/>
      <c r="V167" s="37">
        <f>IFERROR(PPMT('PV - AO'!$B$8,'PV - AO'!V$102-$A167+1,'PV - AO'!$B$7,'PV - AO'!$W$31),0)</f>
        <v>0</v>
      </c>
      <c r="W167" s="37">
        <f>IFERROR(PPMT('PV - AO'!$B$8,'PV - AO'!W$102-$A167+1,'PV - AO'!$B$7,'PV - AO'!$W$31),0)</f>
        <v>0</v>
      </c>
      <c r="X167" s="37">
        <f>IFERROR(PPMT('PV - AO'!$B$8,'PV - AO'!X$102-$A167+1,'PV - AO'!$B$7,'PV - AO'!$W$31),0)</f>
        <v>0</v>
      </c>
      <c r="Y167" s="37">
        <f>IFERROR(PPMT('PV - AO'!$B$8,'PV - AO'!Y$102-$A167+1,'PV - AO'!$B$7,'PV - AO'!$W$31),0)</f>
        <v>0</v>
      </c>
      <c r="Z167" s="37">
        <f>IFERROR(PPMT('PV - AO'!$B$8,'PV - AO'!Z$102-$A167+1,'PV - AO'!$B$7,'PV - AO'!$W$31),0)</f>
        <v>0</v>
      </c>
      <c r="AA167" s="37">
        <f>IFERROR(PPMT('PV - AO'!$B$8,'PV - AO'!AA$102-$A167+1,'PV - AO'!$B$7,'PV - AO'!$W$31),0)</f>
        <v>0</v>
      </c>
      <c r="AB167" s="37">
        <f>IFERROR(PPMT('PV - AO'!$B$8,'PV - AO'!AB$102-$A167+1,'PV - AO'!$B$7,'PV - AO'!$W$31),0)</f>
        <v>0</v>
      </c>
      <c r="AC167" s="37">
        <f>IFERROR(PPMT('PV - AO'!$B$8,'PV - AO'!AC$102-$A167+1,'PV - AO'!$B$7,'PV - AO'!$W$31),0)</f>
        <v>0</v>
      </c>
      <c r="AD167" s="37">
        <f>IFERROR(PPMT('PV - AO'!$B$8,'PV - AO'!AD$102-$A167+1,'PV - AO'!$B$7,'PV - AO'!$W$31),0)</f>
        <v>0</v>
      </c>
      <c r="AE167" s="37">
        <f>IFERROR(PPMT('PV - AO'!$B$8,'PV - AO'!AE$102-$A167+1,'PV - AO'!$B$7,'PV - AO'!$W$31),0)</f>
        <v>0</v>
      </c>
    </row>
    <row r="168" spans="1:31" ht="15" outlineLevel="1">
      <c r="A168">
        <v>22</v>
      </c>
      <c r="B168" s="37"/>
      <c r="C168" s="37"/>
      <c r="D168" s="37"/>
      <c r="E168" s="37"/>
      <c r="F168" s="37"/>
      <c r="G168" s="37"/>
      <c r="H168" s="37"/>
      <c r="I168" s="37"/>
      <c r="J168" s="37"/>
      <c r="K168" s="37"/>
      <c r="L168" s="37"/>
      <c r="M168" s="37"/>
      <c r="N168" s="37"/>
      <c r="O168" s="37"/>
      <c r="P168" s="37"/>
      <c r="Q168" s="37"/>
      <c r="R168" s="37"/>
      <c r="S168" s="37"/>
      <c r="T168" s="37"/>
      <c r="U168" s="37"/>
      <c r="V168" s="37"/>
      <c r="W168" s="37">
        <f>IFERROR(PPMT('PV - AO'!$B$8,'PV - AO'!W$102-$A168+1,'PV - AO'!$B$7,'PV - AO'!$X$31),0)</f>
        <v>0</v>
      </c>
      <c r="X168" s="37">
        <f>IFERROR(PPMT('PV - AO'!$B$8,'PV - AO'!X$102-$A168+1,'PV - AO'!$B$7,'PV - AO'!$X$31),0)</f>
        <v>0</v>
      </c>
      <c r="Y168" s="37">
        <f>IFERROR(PPMT('PV - AO'!$B$8,'PV - AO'!Y$102-$A168+1,'PV - AO'!$B$7,'PV - AO'!$X$31),0)</f>
        <v>0</v>
      </c>
      <c r="Z168" s="37">
        <f>IFERROR(PPMT('PV - AO'!$B$8,'PV - AO'!Z$102-$A168+1,'PV - AO'!$B$7,'PV - AO'!$X$31),0)</f>
        <v>0</v>
      </c>
      <c r="AA168" s="37">
        <f>IFERROR(PPMT('PV - AO'!$B$8,'PV - AO'!AA$102-$A168+1,'PV - AO'!$B$7,'PV - AO'!$X$31),0)</f>
        <v>0</v>
      </c>
      <c r="AB168" s="37">
        <f>IFERROR(PPMT('PV - AO'!$B$8,'PV - AO'!AB$102-$A168+1,'PV - AO'!$B$7,'PV - AO'!$X$31),0)</f>
        <v>0</v>
      </c>
      <c r="AC168" s="37">
        <f>IFERROR(PPMT('PV - AO'!$B$8,'PV - AO'!AC$102-$A168+1,'PV - AO'!$B$7,'PV - AO'!$X$31),0)</f>
        <v>0</v>
      </c>
      <c r="AD168" s="37">
        <f>IFERROR(PPMT('PV - AO'!$B$8,'PV - AO'!AD$102-$A168+1,'PV - AO'!$B$7,'PV - AO'!$X$31),0)</f>
        <v>0</v>
      </c>
      <c r="AE168" s="37">
        <f>IFERROR(PPMT('PV - AO'!$B$8,'PV - AO'!AE$102-$A168+1,'PV - AO'!$B$7,'PV - AO'!$X$31),0)</f>
        <v>0</v>
      </c>
    </row>
    <row r="169" spans="1:31" ht="15" outlineLevel="1">
      <c r="A169">
        <v>23</v>
      </c>
      <c r="B169" s="37"/>
      <c r="C169" s="37"/>
      <c r="D169" s="37"/>
      <c r="E169" s="37"/>
      <c r="F169" s="37"/>
      <c r="G169" s="37"/>
      <c r="H169" s="37"/>
      <c r="I169" s="37"/>
      <c r="J169" s="37"/>
      <c r="K169" s="37"/>
      <c r="L169" s="37"/>
      <c r="M169" s="37"/>
      <c r="N169" s="37"/>
      <c r="O169" s="37"/>
      <c r="P169" s="37"/>
      <c r="Q169" s="37"/>
      <c r="R169" s="37"/>
      <c r="S169" s="37"/>
      <c r="T169" s="37"/>
      <c r="U169" s="37"/>
      <c r="V169" s="37"/>
      <c r="W169" s="37"/>
      <c r="X169" s="37">
        <f>IFERROR(PPMT('PV - AO'!$B$8,'PV - AO'!X$102-$A169+1,'PV - AO'!$B$7,'PV - AO'!$Y$31),0)</f>
        <v>0</v>
      </c>
      <c r="Y169" s="37">
        <f>IFERROR(PPMT('PV - AO'!$B$8,'PV - AO'!Y$102-$A169+1,'PV - AO'!$B$7,'PV - AO'!$Y$31),0)</f>
        <v>0</v>
      </c>
      <c r="Z169" s="37">
        <f>IFERROR(PPMT('PV - AO'!$B$8,'PV - AO'!Z$102-$A169+1,'PV - AO'!$B$7,'PV - AO'!$Y$31),0)</f>
        <v>0</v>
      </c>
      <c r="AA169" s="37">
        <f>IFERROR(PPMT('PV - AO'!$B$8,'PV - AO'!AA$102-$A169+1,'PV - AO'!$B$7,'PV - AO'!$Y$31),0)</f>
        <v>0</v>
      </c>
      <c r="AB169" s="37">
        <f>IFERROR(PPMT('PV - AO'!$B$8,'PV - AO'!AB$102-$A169+1,'PV - AO'!$B$7,'PV - AO'!$Y$31),0)</f>
        <v>0</v>
      </c>
      <c r="AC169" s="37">
        <f>IFERROR(PPMT('PV - AO'!$B$8,'PV - AO'!AC$102-$A169+1,'PV - AO'!$B$7,'PV - AO'!$Y$31),0)</f>
        <v>0</v>
      </c>
      <c r="AD169" s="37">
        <f>IFERROR(PPMT('PV - AO'!$B$8,'PV - AO'!AD$102-$A169+1,'PV - AO'!$B$7,'PV - AO'!$Y$31),0)</f>
        <v>0</v>
      </c>
      <c r="AE169" s="37">
        <f>IFERROR(PPMT('PV - AO'!$B$8,'PV - AO'!AE$102-$A169+1,'PV - AO'!$B$7,'PV - AO'!$Y$31),0)</f>
        <v>0</v>
      </c>
    </row>
    <row r="170" spans="1:31" ht="15" outlineLevel="1">
      <c r="A170">
        <v>24</v>
      </c>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f>IFERROR(PPMT('PV - AO'!$B$8,'PV - AO'!Y$102-$A170+1,'PV - AO'!$B$7,'PV - AO'!$Z$31),0)</f>
        <v>0</v>
      </c>
      <c r="Z170" s="37">
        <f>IFERROR(PPMT('PV - AO'!$B$8,'PV - AO'!Z$102-$A170+1,'PV - AO'!$B$7,'PV - AO'!$Z$31),0)</f>
        <v>0</v>
      </c>
      <c r="AA170" s="37">
        <f>IFERROR(PPMT('PV - AO'!$B$8,'PV - AO'!AA$102-$A170+1,'PV - AO'!$B$7,'PV - AO'!$Z$31),0)</f>
        <v>0</v>
      </c>
      <c r="AB170" s="37">
        <f>IFERROR(PPMT('PV - AO'!$B$8,'PV - AO'!AB$102-$A170+1,'PV - AO'!$B$7,'PV - AO'!$Z$31),0)</f>
        <v>0</v>
      </c>
      <c r="AC170" s="37">
        <f>IFERROR(PPMT('PV - AO'!$B$8,'PV - AO'!AC$102-$A170+1,'PV - AO'!$B$7,'PV - AO'!$Z$31),0)</f>
        <v>0</v>
      </c>
      <c r="AD170" s="37">
        <f>IFERROR(PPMT('PV - AO'!$B$8,'PV - AO'!AD$102-$A170+1,'PV - AO'!$B$7,'PV - AO'!$Z$31),0)</f>
        <v>0</v>
      </c>
      <c r="AE170" s="37">
        <f>IFERROR(PPMT('PV - AO'!$B$8,'PV - AO'!AE$102-$A170+1,'PV - AO'!$B$7,'PV - AO'!$Z$31),0)</f>
        <v>0</v>
      </c>
    </row>
    <row r="171" spans="1:31" ht="15" outlineLevel="1">
      <c r="A171">
        <v>25</v>
      </c>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f>IFERROR(PPMT('PV - AO'!$B$8,'PV - AO'!Z$102-$A171+1,'PV - AO'!$B$7,'PV - AO'!$AA$31),0)</f>
        <v>0</v>
      </c>
      <c r="AA171" s="37">
        <f>IFERROR(PPMT('PV - AO'!$B$8,'PV - AO'!AA$102-$A171+1,'PV - AO'!$B$7,'PV - AO'!$AA$31),0)</f>
        <v>0</v>
      </c>
      <c r="AB171" s="37">
        <f>IFERROR(PPMT('PV - AO'!$B$8,'PV - AO'!AB$102-$A171+1,'PV - AO'!$B$7,'PV - AO'!$AA$31),0)</f>
        <v>0</v>
      </c>
      <c r="AC171" s="37">
        <f>IFERROR(PPMT('PV - AO'!$B$8,'PV - AO'!AC$102-$A171+1,'PV - AO'!$B$7,'PV - AO'!$AA$31),0)</f>
        <v>0</v>
      </c>
      <c r="AD171" s="37">
        <f>IFERROR(PPMT('PV - AO'!$B$8,'PV - AO'!AD$102-$A171+1,'PV - AO'!$B$7,'PV - AO'!$AA$31),0)</f>
        <v>0</v>
      </c>
      <c r="AE171" s="37">
        <f>IFERROR(PPMT('PV - AO'!$B$8,'PV - AO'!AE$102-$A171+1,'PV - AO'!$B$7,'PV - AO'!$AA$31),0)</f>
        <v>0</v>
      </c>
    </row>
    <row r="172" spans="1:31" ht="15" outlineLevel="1">
      <c r="A172">
        <v>26</v>
      </c>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f>IFERROR(PPMT('PV - AO'!$B$8,'PV - AO'!AA$102-$A172+1,'PV - AO'!$B$7,'PV - AO'!$AB$31),0)</f>
        <v>0</v>
      </c>
      <c r="AB172" s="37">
        <f>IFERROR(PPMT('PV - AO'!$B$8,'PV - AO'!AB$102-$A172+1,'PV - AO'!$B$7,'PV - AO'!$AB$31),0)</f>
        <v>0</v>
      </c>
      <c r="AC172" s="37">
        <f>IFERROR(PPMT('PV - AO'!$B$8,'PV - AO'!AC$102-$A172+1,'PV - AO'!$B$7,'PV - AO'!$AB$31),0)</f>
        <v>0</v>
      </c>
      <c r="AD172" s="37">
        <f>IFERROR(PPMT('PV - AO'!$B$8,'PV - AO'!AD$102-$A172+1,'PV - AO'!$B$7,'PV - AO'!$AB$31),0)</f>
        <v>0</v>
      </c>
      <c r="AE172" s="37">
        <f>IFERROR(PPMT('PV - AO'!$B$8,'PV - AO'!AE$102-$A172+1,'PV - AO'!$B$7,'PV - AO'!$AB$31),0)</f>
        <v>0</v>
      </c>
    </row>
    <row r="173" spans="1:31" ht="15" outlineLevel="1">
      <c r="A173">
        <v>27</v>
      </c>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f>IFERROR(PPMT('PV - AO'!$B$8,'PV - AO'!AB$102-$A173+1,'PV - AO'!$B$7,'PV - AO'!$AC$31),0)</f>
        <v>0</v>
      </c>
      <c r="AC173" s="37">
        <f>IFERROR(PPMT('PV - AO'!$B$8,'PV - AO'!AC$102-$A173+1,'PV - AO'!$B$7,'PV - AO'!$AC$31),0)</f>
        <v>0</v>
      </c>
      <c r="AD173" s="37">
        <f>IFERROR(PPMT('PV - AO'!$B$8,'PV - AO'!AD$102-$A173+1,'PV - AO'!$B$7,'PV - AO'!$AC$31),0)</f>
        <v>0</v>
      </c>
      <c r="AE173" s="37">
        <f>IFERROR(PPMT('PV - AO'!$B$8,'PV - AO'!AE$102-$A173+1,'PV - AO'!$B$7,'PV - AO'!$AC$31),0)</f>
        <v>0</v>
      </c>
    </row>
    <row r="174" spans="1:31" ht="15" outlineLevel="1">
      <c r="A174">
        <v>28</v>
      </c>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f>IFERROR(PPMT('PV - AO'!$B$8,'PV - AO'!AC$102-$A174+1,'PV - AO'!$B$7,'PV - AO'!$AD$31),0)</f>
        <v>0</v>
      </c>
      <c r="AD174" s="37">
        <f>IFERROR(PPMT('PV - AO'!$B$8,'PV - AO'!AD$102-$A174+1,'PV - AO'!$B$7,'PV - AO'!$AD$31),0)</f>
        <v>0</v>
      </c>
      <c r="AE174" s="37">
        <f>IFERROR(PPMT('PV - AO'!$B$8,'PV - AO'!AE$102-$A174+1,'PV - AO'!$B$7,'PV - AO'!$AD$31),0)</f>
        <v>0</v>
      </c>
    </row>
    <row r="175" spans="1:31" ht="15" outlineLevel="1">
      <c r="A175">
        <v>29</v>
      </c>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f>IFERROR(PPMT('PV - AO'!$B$8,'PV - AO'!AD$102-$A175+1,'PV - AO'!$B$7,'PV - AO'!$AE$31),0)</f>
        <v>0</v>
      </c>
      <c r="AE175" s="37">
        <f>IFERROR(PPMT('PV - AO'!$B$8,'PV - AO'!AE$102-$A175+1,'PV - AO'!$B$7,'PV - AO'!$AE$31),0)</f>
        <v>0</v>
      </c>
    </row>
    <row r="176" spans="1:31" ht="15" outlineLevel="1">
      <c r="A176">
        <v>30</v>
      </c>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f>IFERROR(PPMT('PV - AO'!$B$8,'PV - AO'!AE$102-$A176+1,'PV - AO'!$B$7,'PV - AO'!$AF$31),0)</f>
        <v>0</v>
      </c>
    </row>
    <row r="177" spans="1:31" outlineLevel="1">
      <c r="A177" s="3" t="s">
        <v>0</v>
      </c>
      <c r="B177" s="44">
        <f>SUM(B147:B176)</f>
        <v>-18465.721862167342</v>
      </c>
      <c r="C177" s="44">
        <f t="shared" ref="C177:AE177" si="56">SUM(C147:C176)</f>
        <v>-37670.072598821374</v>
      </c>
      <c r="D177" s="44">
        <f t="shared" si="56"/>
        <v>-57642.597364941568</v>
      </c>
      <c r="E177" s="44">
        <f t="shared" si="56"/>
        <v>-78414.023121706559</v>
      </c>
      <c r="F177" s="44">
        <f t="shared" si="56"/>
        <v>-100016.30590874217</v>
      </c>
      <c r="G177" s="44">
        <f t="shared" si="56"/>
        <v>-122482.68000725919</v>
      </c>
      <c r="H177" s="44">
        <f t="shared" si="56"/>
        <v>-145847.70906971689</v>
      </c>
      <c r="I177" s="44">
        <f t="shared" si="56"/>
        <v>-170147.33929467294</v>
      </c>
      <c r="J177" s="44">
        <f t="shared" si="56"/>
        <v>-195418.95472862717</v>
      </c>
      <c r="K177" s="44">
        <f t="shared" si="56"/>
        <v>-221701.43477993962</v>
      </c>
      <c r="L177" s="44">
        <f t="shared" si="56"/>
        <v>-230569.49217113719</v>
      </c>
      <c r="M177" s="44">
        <f t="shared" si="56"/>
        <v>-239792.27185798268</v>
      </c>
      <c r="N177" s="44">
        <f t="shared" si="56"/>
        <v>-249383.962732302</v>
      </c>
      <c r="O177" s="44">
        <f t="shared" si="56"/>
        <v>-259359.32124159407</v>
      </c>
      <c r="P177" s="44">
        <f t="shared" si="56"/>
        <v>-269733.69409125781</v>
      </c>
      <c r="Q177" s="44">
        <f t="shared" si="56"/>
        <v>-247267.31999274081</v>
      </c>
      <c r="R177" s="44">
        <f t="shared" si="56"/>
        <v>-223902.29093028311</v>
      </c>
      <c r="S177" s="44">
        <f t="shared" si="56"/>
        <v>-199602.66070532709</v>
      </c>
      <c r="T177" s="44">
        <f t="shared" si="56"/>
        <v>-174331.04527137283</v>
      </c>
      <c r="U177" s="44">
        <f t="shared" si="56"/>
        <v>-148048.56522006041</v>
      </c>
      <c r="V177" s="44">
        <f t="shared" si="56"/>
        <v>-120714.78596669548</v>
      </c>
      <c r="W177" s="44">
        <f t="shared" si="56"/>
        <v>-92287.655543195957</v>
      </c>
      <c r="X177" s="44">
        <f t="shared" si="56"/>
        <v>-62723.43990275645</v>
      </c>
      <c r="Y177" s="44">
        <f t="shared" si="56"/>
        <v>-31976.655636699368</v>
      </c>
      <c r="Z177" s="44">
        <f t="shared" si="56"/>
        <v>0</v>
      </c>
      <c r="AA177" s="44">
        <f t="shared" si="56"/>
        <v>0</v>
      </c>
      <c r="AB177" s="44">
        <f t="shared" si="56"/>
        <v>0</v>
      </c>
      <c r="AC177" s="44">
        <f t="shared" si="56"/>
        <v>0</v>
      </c>
      <c r="AD177" s="44">
        <f t="shared" si="56"/>
        <v>0</v>
      </c>
      <c r="AE177" s="44">
        <f t="shared" si="56"/>
        <v>0</v>
      </c>
    </row>
    <row r="178" spans="1:31" outlineLevel="1"/>
    <row r="179" spans="1:31" outlineLevel="1"/>
    <row r="180" spans="1:31" ht="15" outlineLevel="1">
      <c r="A180" s="2" t="s">
        <v>59</v>
      </c>
      <c r="B180">
        <f>B146</f>
        <v>1</v>
      </c>
      <c r="C180">
        <f>C146</f>
        <v>2</v>
      </c>
      <c r="D180">
        <f t="shared" ref="D180:AE180" si="57">D146</f>
        <v>3</v>
      </c>
      <c r="E180">
        <f t="shared" si="57"/>
        <v>4</v>
      </c>
      <c r="F180">
        <f t="shared" si="57"/>
        <v>5</v>
      </c>
      <c r="G180">
        <f t="shared" si="57"/>
        <v>6</v>
      </c>
      <c r="H180">
        <f t="shared" si="57"/>
        <v>7</v>
      </c>
      <c r="I180">
        <f t="shared" si="57"/>
        <v>8</v>
      </c>
      <c r="J180">
        <f t="shared" si="57"/>
        <v>9</v>
      </c>
      <c r="K180">
        <f t="shared" si="57"/>
        <v>10</v>
      </c>
      <c r="L180">
        <f t="shared" si="57"/>
        <v>11</v>
      </c>
      <c r="M180">
        <f t="shared" si="57"/>
        <v>12</v>
      </c>
      <c r="N180">
        <f t="shared" si="57"/>
        <v>13</v>
      </c>
      <c r="O180">
        <f t="shared" si="57"/>
        <v>14</v>
      </c>
      <c r="P180">
        <f t="shared" si="57"/>
        <v>15</v>
      </c>
      <c r="Q180">
        <f t="shared" si="57"/>
        <v>16</v>
      </c>
      <c r="R180">
        <f t="shared" si="57"/>
        <v>17</v>
      </c>
      <c r="S180">
        <f t="shared" si="57"/>
        <v>18</v>
      </c>
      <c r="T180">
        <f t="shared" si="57"/>
        <v>19</v>
      </c>
      <c r="U180">
        <f t="shared" si="57"/>
        <v>20</v>
      </c>
      <c r="V180">
        <f t="shared" si="57"/>
        <v>21</v>
      </c>
      <c r="W180">
        <f t="shared" si="57"/>
        <v>22</v>
      </c>
      <c r="X180">
        <f t="shared" si="57"/>
        <v>23</v>
      </c>
      <c r="Y180">
        <f t="shared" si="57"/>
        <v>24</v>
      </c>
      <c r="Z180">
        <f t="shared" si="57"/>
        <v>25</v>
      </c>
      <c r="AA180">
        <f t="shared" si="57"/>
        <v>26</v>
      </c>
      <c r="AB180">
        <f t="shared" si="57"/>
        <v>27</v>
      </c>
      <c r="AC180">
        <f t="shared" si="57"/>
        <v>28</v>
      </c>
      <c r="AD180">
        <f t="shared" si="57"/>
        <v>29</v>
      </c>
      <c r="AE180">
        <f t="shared" si="57"/>
        <v>30</v>
      </c>
    </row>
    <row r="181" spans="1:31" ht="15" outlineLevel="1">
      <c r="A181">
        <v>1</v>
      </c>
      <c r="B181" s="37">
        <f>IFERROR(IPMT('PV - AO'!$B$8,'PV - AO'!B$102,'PV - AO'!$B$7,'PV - AO'!#REF!),0)</f>
        <v>0</v>
      </c>
      <c r="C181" s="37">
        <f>IFERROR(IPMT('PV - AO'!$B$8,'PV - AO'!C$102,'PV - AO'!$B$7,'PV - AO'!#REF!),0)</f>
        <v>0</v>
      </c>
      <c r="D181" s="37">
        <f>IFERROR(IPMT('PV - AO'!$B$8,'PV - AO'!D$102,'PV - AO'!$B$7,'PV - AO'!#REF!),0)</f>
        <v>0</v>
      </c>
      <c r="E181" s="37">
        <f>IFERROR(IPMT('PV - AO'!$B$8,'PV - AO'!E$102,'PV - AO'!$B$7,'PV - AO'!#REF!),0)</f>
        <v>0</v>
      </c>
      <c r="F181" s="37">
        <f>IFERROR(IPMT('PV - AO'!$B$8,'PV - AO'!F$102,'PV - AO'!$B$7,'PV - AO'!#REF!),0)</f>
        <v>0</v>
      </c>
      <c r="G181" s="37">
        <f>IFERROR(IPMT('PV - AO'!$B$8,'PV - AO'!G$102,'PV - AO'!$B$7,'PV - AO'!#REF!),0)</f>
        <v>0</v>
      </c>
      <c r="H181" s="37">
        <f>IFERROR(IPMT('PV - AO'!$B$8,'PV - AO'!H$102,'PV - AO'!$B$7,'PV - AO'!#REF!),0)</f>
        <v>0</v>
      </c>
      <c r="I181" s="37">
        <f>IFERROR(IPMT('PV - AO'!$B$8,'PV - AO'!I$102,'PV - AO'!$B$7,'PV - AO'!#REF!),0)</f>
        <v>0</v>
      </c>
      <c r="J181" s="37">
        <f>IFERROR(IPMT('PV - AO'!$B$8,'PV - AO'!J$102,'PV - AO'!$B$7,'PV - AO'!#REF!),0)</f>
        <v>0</v>
      </c>
      <c r="K181" s="37">
        <f>IFERROR(IPMT('PV - AO'!$B$8,'PV - AO'!K$102,'PV - AO'!$B$7,'PV - AO'!#REF!),0)</f>
        <v>0</v>
      </c>
      <c r="L181" s="37">
        <f>IFERROR(IPMT('PV - AO'!$B$8,'PV - AO'!L$102,'PV - AO'!$B$7,'PV - AO'!#REF!),0)</f>
        <v>0</v>
      </c>
      <c r="M181" s="37">
        <f>IFERROR(IPMT('PV - AO'!$B$8,'PV - AO'!M$102,'PV - AO'!$B$7,'PV - AO'!#REF!),0)</f>
        <v>0</v>
      </c>
      <c r="N181" s="37">
        <f>IFERROR(IPMT('PV - AO'!$B$8,'PV - AO'!N$102,'PV - AO'!$B$7,'PV - AO'!#REF!),0)</f>
        <v>0</v>
      </c>
      <c r="O181" s="37">
        <f>IFERROR(IPMT('PV - AO'!$B$8,'PV - AO'!O$102,'PV - AO'!$B$7,'PV - AO'!#REF!),0)</f>
        <v>0</v>
      </c>
      <c r="P181" s="37">
        <f>IFERROR(IPMT('PV - AO'!$B$8,'PV - AO'!P$102,'PV - AO'!$B$7,'PV - AO'!#REF!),0)</f>
        <v>0</v>
      </c>
      <c r="Q181" s="37">
        <f>IFERROR(IPMT('PV - AO'!$B$8,'PV - AO'!Q$102,'PV - AO'!$B$7,'PV - AO'!#REF!),0)</f>
        <v>0</v>
      </c>
      <c r="R181" s="37">
        <f>IFERROR(IPMT('PV - AO'!$B$8,'PV - AO'!R$102,'PV - AO'!$B$7,'PV - AO'!#REF!),0)</f>
        <v>0</v>
      </c>
      <c r="S181" s="37">
        <f>IFERROR(IPMT('PV - AO'!$B$8,'PV - AO'!S$102,'PV - AO'!$B$7,'PV - AO'!#REF!),0)</f>
        <v>0</v>
      </c>
      <c r="T181" s="37">
        <f>IFERROR(IPMT('PV - AO'!$B$8,'PV - AO'!T$102,'PV - AO'!$B$7,'PV - AO'!#REF!),0)</f>
        <v>0</v>
      </c>
      <c r="U181" s="37">
        <f>IFERROR(IPMT('PV - AO'!$B$8,'PV - AO'!U$102,'PV - AO'!$B$7,'PV - AO'!#REF!),0)</f>
        <v>0</v>
      </c>
      <c r="V181" s="37">
        <f>IFERROR(IPMT('PV - AO'!$B$8,'PV - AO'!V$102,'PV - AO'!$B$7,'PV - AO'!#REF!),0)</f>
        <v>0</v>
      </c>
      <c r="W181" s="37">
        <f>IFERROR(IPMT('PV - AO'!$B$8,'PV - AO'!W$102,'PV - AO'!$B$7,'PV - AO'!#REF!),0)</f>
        <v>0</v>
      </c>
      <c r="X181" s="37">
        <f>IFERROR(IPMT('PV - AO'!$B$8,'PV - AO'!X$102,'PV - AO'!$B$7,'PV - AO'!#REF!),0)</f>
        <v>0</v>
      </c>
      <c r="Y181" s="37">
        <f>IFERROR(IPMT('PV - AO'!$B$8,'PV - AO'!Y$102,'PV - AO'!$B$7,'PV - AO'!#REF!),0)</f>
        <v>0</v>
      </c>
      <c r="Z181" s="37">
        <f>IFERROR(IPMT('PV - AO'!$B$8,'PV - AO'!Z$102,'PV - AO'!$B$7,'PV - AO'!#REF!),0)</f>
        <v>0</v>
      </c>
      <c r="AA181" s="37">
        <f>IFERROR(IPMT('PV - AO'!$B$8,'PV - AO'!AA$102,'PV - AO'!$B$7,'PV - AO'!#REF!),0)</f>
        <v>0</v>
      </c>
      <c r="AB181" s="37">
        <f>IFERROR(IPMT('PV - AO'!$B$8,'PV - AO'!AB$102,'PV - AO'!$B$7,'PV - AO'!#REF!),0)</f>
        <v>0</v>
      </c>
      <c r="AC181" s="37">
        <f>IFERROR(IPMT('PV - AO'!$B$8,'PV - AO'!AC$102,'PV - AO'!$B$7,'PV - AO'!#REF!),0)</f>
        <v>0</v>
      </c>
      <c r="AD181" s="37">
        <f>IFERROR(IPMT('PV - AO'!$B$8,'PV - AO'!AD$102,'PV - AO'!$B$7,'PV - AO'!#REF!),0)</f>
        <v>0</v>
      </c>
      <c r="AE181" s="37">
        <f>IFERROR(IPMT('PV - AO'!$B$8,'PV - AO'!AE$102,'PV - AO'!$B$7,'PV - AO'!#REF!),0)</f>
        <v>0</v>
      </c>
    </row>
    <row r="182" spans="1:31" ht="15" outlineLevel="1">
      <c r="A182">
        <v>2</v>
      </c>
      <c r="B182" s="37"/>
      <c r="C182" s="37">
        <f>IFERROR(IPMT('PV - AO'!$B$8,'PV - AO'!C$102-$A182+1,'PV - AO'!$B$7,'PV - AO'!#REF!),0)</f>
        <v>0</v>
      </c>
      <c r="D182" s="37">
        <f>IFERROR(IPMT('PV - AO'!$B$8,'PV - AO'!D$102-$A182+1,'PV - AO'!$B$7,'PV - AO'!#REF!),0)</f>
        <v>0</v>
      </c>
      <c r="E182" s="37">
        <f>IFERROR(IPMT('PV - AO'!$B$8,'PV - AO'!E$102-$A182+1,'PV - AO'!$B$7,'PV - AO'!#REF!),0)</f>
        <v>0</v>
      </c>
      <c r="F182" s="37">
        <f>IFERROR(IPMT('PV - AO'!$B$8,'PV - AO'!F$102-$A182+1,'PV - AO'!$B$7,'PV - AO'!#REF!),0)</f>
        <v>0</v>
      </c>
      <c r="G182" s="37">
        <f>IFERROR(IPMT('PV - AO'!$B$8,'PV - AO'!G$102-$A182+1,'PV - AO'!$B$7,'PV - AO'!#REF!),0)</f>
        <v>0</v>
      </c>
      <c r="H182" s="37">
        <f>IFERROR(IPMT('PV - AO'!$B$8,'PV - AO'!H$102-$A182+1,'PV - AO'!$B$7,'PV - AO'!#REF!),0)</f>
        <v>0</v>
      </c>
      <c r="I182" s="37">
        <f>IFERROR(IPMT('PV - AO'!$B$8,'PV - AO'!I$102-$A182+1,'PV - AO'!$B$7,'PV - AO'!#REF!),0)</f>
        <v>0</v>
      </c>
      <c r="J182" s="37">
        <f>IFERROR(IPMT('PV - AO'!$B$8,'PV - AO'!J$102-$A182+1,'PV - AO'!$B$7,'PV - AO'!#REF!),0)</f>
        <v>0</v>
      </c>
      <c r="K182" s="37">
        <f>IFERROR(IPMT('PV - AO'!$B$8,'PV - AO'!K$102-$A182+1,'PV - AO'!$B$7,'PV - AO'!#REF!),0)</f>
        <v>0</v>
      </c>
      <c r="L182" s="37">
        <f>IFERROR(IPMT('PV - AO'!$B$8,'PV - AO'!L$102-$A182+1,'PV - AO'!$B$7,'PV - AO'!#REF!),0)</f>
        <v>0</v>
      </c>
      <c r="M182" s="37">
        <f>IFERROR(IPMT('PV - AO'!$B$8,'PV - AO'!M$102-$A182+1,'PV - AO'!$B$7,'PV - AO'!#REF!),0)</f>
        <v>0</v>
      </c>
      <c r="N182" s="37">
        <f>IFERROR(IPMT('PV - AO'!$B$8,'PV - AO'!N$102-$A182+1,'PV - AO'!$B$7,'PV - AO'!#REF!),0)</f>
        <v>0</v>
      </c>
      <c r="O182" s="37">
        <f>IFERROR(IPMT('PV - AO'!$B$8,'PV - AO'!O$102-$A182+1,'PV - AO'!$B$7,'PV - AO'!#REF!),0)</f>
        <v>0</v>
      </c>
      <c r="P182" s="37">
        <f>IFERROR(IPMT('PV - AO'!$B$8,'PV - AO'!P$102-$A182+1,'PV - AO'!$B$7,'PV - AO'!#REF!),0)</f>
        <v>0</v>
      </c>
      <c r="Q182" s="37">
        <f>IFERROR(IPMT('PV - AO'!$B$8,'PV - AO'!Q$102-$A182+1,'PV - AO'!$B$7,'PV - AO'!#REF!),0)</f>
        <v>0</v>
      </c>
      <c r="R182" s="37">
        <f>IFERROR(IPMT('PV - AO'!$B$8,'PV - AO'!R$102-$A182+1,'PV - AO'!$B$7,'PV - AO'!#REF!),0)</f>
        <v>0</v>
      </c>
      <c r="S182" s="37">
        <f>IFERROR(IPMT('PV - AO'!$B$8,'PV - AO'!S$102-$A182+1,'PV - AO'!$B$7,'PV - AO'!#REF!),0)</f>
        <v>0</v>
      </c>
      <c r="T182" s="37">
        <f>IFERROR(IPMT('PV - AO'!$B$8,'PV - AO'!T$102-$A182+1,'PV - AO'!$B$7,'PV - AO'!#REF!),0)</f>
        <v>0</v>
      </c>
      <c r="U182" s="37">
        <f>IFERROR(IPMT('PV - AO'!$B$8,'PV - AO'!U$102-$A182+1,'PV - AO'!$B$7,'PV - AO'!#REF!),0)</f>
        <v>0</v>
      </c>
      <c r="V182" s="37">
        <f>IFERROR(IPMT('PV - AO'!$B$8,'PV - AO'!V$102-$A182+1,'PV - AO'!$B$7,'PV - AO'!#REF!),0)</f>
        <v>0</v>
      </c>
      <c r="W182" s="37">
        <f>IFERROR(IPMT('PV - AO'!$B$8,'PV - AO'!W$102-$A182+1,'PV - AO'!$B$7,'PV - AO'!#REF!),0)</f>
        <v>0</v>
      </c>
      <c r="X182" s="37">
        <f>IFERROR(IPMT('PV - AO'!$B$8,'PV - AO'!X$102-$A182+1,'PV - AO'!$B$7,'PV - AO'!#REF!),0)</f>
        <v>0</v>
      </c>
      <c r="Y182" s="37">
        <f>IFERROR(IPMT('PV - AO'!$B$8,'PV - AO'!Y$102-$A182+1,'PV - AO'!$B$7,'PV - AO'!#REF!),0)</f>
        <v>0</v>
      </c>
      <c r="Z182" s="37">
        <f>IFERROR(IPMT('PV - AO'!$B$8,'PV - AO'!Z$102-$A182+1,'PV - AO'!$B$7,'PV - AO'!#REF!),0)</f>
        <v>0</v>
      </c>
      <c r="AA182" s="37">
        <f>IFERROR(IPMT('PV - AO'!$B$8,'PV - AO'!AA$102-$A182+1,'PV - AO'!$B$7,'PV - AO'!#REF!),0)</f>
        <v>0</v>
      </c>
      <c r="AB182" s="37">
        <f>IFERROR(IPMT('PV - AO'!$B$8,'PV - AO'!AB$102-$A182+1,'PV - AO'!$B$7,'PV - AO'!#REF!),0)</f>
        <v>0</v>
      </c>
      <c r="AC182" s="37">
        <f>IFERROR(IPMT('PV - AO'!$B$8,'PV - AO'!AC$102-$A182+1,'PV - AO'!$B$7,'PV - AO'!#REF!),0)</f>
        <v>0</v>
      </c>
      <c r="AD182" s="37">
        <f>IFERROR(IPMT('PV - AO'!$B$8,'PV - AO'!AD$102-$A182+1,'PV - AO'!$B$7,'PV - AO'!#REF!),0)</f>
        <v>0</v>
      </c>
      <c r="AE182" s="37">
        <f>IFERROR(IPMT('PV - AO'!$B$8,'PV - AO'!AE$102-$A182+1,'PV - AO'!$B$7,'PV - AO'!#REF!),0)</f>
        <v>0</v>
      </c>
    </row>
    <row r="183" spans="1:31" ht="15" outlineLevel="1">
      <c r="A183">
        <v>3</v>
      </c>
      <c r="B183" s="37"/>
      <c r="C183" s="37"/>
      <c r="D183" s="37">
        <f>IFERROR(IPMT('PV - AO'!$B$8,'PV - AO'!D$102-$A183+1,'PV - AO'!$B$7,'PV - AO'!#REF!),0)</f>
        <v>0</v>
      </c>
      <c r="E183" s="37">
        <f>IFERROR(IPMT('PV - AO'!$B$8,'PV - AO'!E$102-$A183+1,'PV - AO'!$B$7,'PV - AO'!#REF!),0)</f>
        <v>0</v>
      </c>
      <c r="F183" s="37">
        <f>IFERROR(IPMT('PV - AO'!$B$8,'PV - AO'!F$102-$A183+1,'PV - AO'!$B$7,'PV - AO'!#REF!),0)</f>
        <v>0</v>
      </c>
      <c r="G183" s="37">
        <f>IFERROR(IPMT('PV - AO'!$B$8,'PV - AO'!G$102-$A183+1,'PV - AO'!$B$7,'PV - AO'!#REF!),0)</f>
        <v>0</v>
      </c>
      <c r="H183" s="37">
        <f>IFERROR(IPMT('PV - AO'!$B$8,'PV - AO'!H$102-$A183+1,'PV - AO'!$B$7,'PV - AO'!#REF!),0)</f>
        <v>0</v>
      </c>
      <c r="I183" s="37">
        <f>IFERROR(IPMT('PV - AO'!$B$8,'PV - AO'!I$102-$A183+1,'PV - AO'!$B$7,'PV - AO'!#REF!),0)</f>
        <v>0</v>
      </c>
      <c r="J183" s="37">
        <f>IFERROR(IPMT('PV - AO'!$B$8,'PV - AO'!J$102-$A183+1,'PV - AO'!$B$7,'PV - AO'!#REF!),0)</f>
        <v>0</v>
      </c>
      <c r="K183" s="37">
        <f>IFERROR(IPMT('PV - AO'!$B$8,'PV - AO'!K$102-$A183+1,'PV - AO'!$B$7,'PV - AO'!#REF!),0)</f>
        <v>0</v>
      </c>
      <c r="L183" s="37">
        <f>IFERROR(IPMT('PV - AO'!$B$8,'PV - AO'!L$102-$A183+1,'PV - AO'!$B$7,'PV - AO'!#REF!),0)</f>
        <v>0</v>
      </c>
      <c r="M183" s="37">
        <f>IFERROR(IPMT('PV - AO'!$B$8,'PV - AO'!M$102-$A183+1,'PV - AO'!$B$7,'PV - AO'!#REF!),0)</f>
        <v>0</v>
      </c>
      <c r="N183" s="37">
        <f>IFERROR(IPMT('PV - AO'!$B$8,'PV - AO'!N$102-$A183+1,'PV - AO'!$B$7,'PV - AO'!#REF!),0)</f>
        <v>0</v>
      </c>
      <c r="O183" s="37">
        <f>IFERROR(IPMT('PV - AO'!$B$8,'PV - AO'!O$102-$A183+1,'PV - AO'!$B$7,'PV - AO'!#REF!),0)</f>
        <v>0</v>
      </c>
      <c r="P183" s="37">
        <f>IFERROR(IPMT('PV - AO'!$B$8,'PV - AO'!P$102-$A183+1,'PV - AO'!$B$7,'PV - AO'!#REF!),0)</f>
        <v>0</v>
      </c>
      <c r="Q183" s="37">
        <f>IFERROR(IPMT('PV - AO'!$B$8,'PV - AO'!Q$102-$A183+1,'PV - AO'!$B$7,'PV - AO'!#REF!),0)</f>
        <v>0</v>
      </c>
      <c r="R183" s="37">
        <f>IFERROR(IPMT('PV - AO'!$B$8,'PV - AO'!R$102-$A183+1,'PV - AO'!$B$7,'PV - AO'!#REF!),0)</f>
        <v>0</v>
      </c>
      <c r="S183" s="37">
        <f>IFERROR(IPMT('PV - AO'!$B$8,'PV - AO'!S$102-$A183+1,'PV - AO'!$B$7,'PV - AO'!#REF!),0)</f>
        <v>0</v>
      </c>
      <c r="T183" s="37">
        <f>IFERROR(IPMT('PV - AO'!$B$8,'PV - AO'!T$102-$A183+1,'PV - AO'!$B$7,'PV - AO'!#REF!),0)</f>
        <v>0</v>
      </c>
      <c r="U183" s="37">
        <f>IFERROR(IPMT('PV - AO'!$B$8,'PV - AO'!U$102-$A183+1,'PV - AO'!$B$7,'PV - AO'!#REF!),0)</f>
        <v>0</v>
      </c>
      <c r="V183" s="37">
        <f>IFERROR(IPMT('PV - AO'!$B$8,'PV - AO'!V$102-$A183+1,'PV - AO'!$B$7,'PV - AO'!#REF!),0)</f>
        <v>0</v>
      </c>
      <c r="W183" s="37">
        <f>IFERROR(IPMT('PV - AO'!$B$8,'PV - AO'!W$102-$A183+1,'PV - AO'!$B$7,'PV - AO'!#REF!),0)</f>
        <v>0</v>
      </c>
      <c r="X183" s="37">
        <f>IFERROR(IPMT('PV - AO'!$B$8,'PV - AO'!X$102-$A183+1,'PV - AO'!$B$7,'PV - AO'!#REF!),0)</f>
        <v>0</v>
      </c>
      <c r="Y183" s="37">
        <f>IFERROR(IPMT('PV - AO'!$B$8,'PV - AO'!Y$102-$A183+1,'PV - AO'!$B$7,'PV - AO'!#REF!),0)</f>
        <v>0</v>
      </c>
      <c r="Z183" s="37">
        <f>IFERROR(IPMT('PV - AO'!$B$8,'PV - AO'!Z$102-$A183+1,'PV - AO'!$B$7,'PV - AO'!#REF!),0)</f>
        <v>0</v>
      </c>
      <c r="AA183" s="37">
        <f>IFERROR(IPMT('PV - AO'!$B$8,'PV - AO'!AA$102-$A183+1,'PV - AO'!$B$7,'PV - AO'!#REF!),0)</f>
        <v>0</v>
      </c>
      <c r="AB183" s="37">
        <f>IFERROR(IPMT('PV - AO'!$B$8,'PV - AO'!AB$102-$A183+1,'PV - AO'!$B$7,'PV - AO'!#REF!),0)</f>
        <v>0</v>
      </c>
      <c r="AC183" s="37">
        <f>IFERROR(IPMT('PV - AO'!$B$8,'PV - AO'!AC$102-$A183+1,'PV - AO'!$B$7,'PV - AO'!#REF!),0)</f>
        <v>0</v>
      </c>
      <c r="AD183" s="37">
        <f>IFERROR(IPMT('PV - AO'!$B$8,'PV - AO'!AD$102-$A183+1,'PV - AO'!$B$7,'PV - AO'!#REF!),0)</f>
        <v>0</v>
      </c>
      <c r="AE183" s="37">
        <f>IFERROR(IPMT('PV - AO'!$B$8,'PV - AO'!AE$102-$A183+1,'PV - AO'!$B$7,'PV - AO'!#REF!),0)</f>
        <v>0</v>
      </c>
    </row>
    <row r="184" spans="1:31" ht="15" outlineLevel="1">
      <c r="A184">
        <v>4</v>
      </c>
      <c r="B184" s="37"/>
      <c r="C184" s="37"/>
      <c r="D184" s="37"/>
      <c r="E184" s="37">
        <f>IFERROR(IPMT('PV - AO'!$B$8,'PV - AO'!E$102-$A184+1,'PV - AO'!$B$7,'PV - AO'!#REF!),0)</f>
        <v>0</v>
      </c>
      <c r="F184" s="37">
        <f>IFERROR(IPMT('PV - AO'!$B$8,'PV - AO'!F$102-$A184+1,'PV - AO'!$B$7,'PV - AO'!#REF!),0)</f>
        <v>0</v>
      </c>
      <c r="G184" s="37">
        <f>IFERROR(IPMT('PV - AO'!$B$8,'PV - AO'!G$102-$A184+1,'PV - AO'!$B$7,'PV - AO'!#REF!),0)</f>
        <v>0</v>
      </c>
      <c r="H184" s="37">
        <f>IFERROR(IPMT('PV - AO'!$B$8,'PV - AO'!H$102-$A184+1,'PV - AO'!$B$7,'PV - AO'!#REF!),0)</f>
        <v>0</v>
      </c>
      <c r="I184" s="37">
        <f>IFERROR(IPMT('PV - AO'!$B$8,'PV - AO'!I$102-$A184+1,'PV - AO'!$B$7,'PV - AO'!#REF!),0)</f>
        <v>0</v>
      </c>
      <c r="J184" s="37">
        <f>IFERROR(IPMT('PV - AO'!$B$8,'PV - AO'!J$102-$A184+1,'PV - AO'!$B$7,'PV - AO'!#REF!),0)</f>
        <v>0</v>
      </c>
      <c r="K184" s="37">
        <f>IFERROR(IPMT('PV - AO'!$B$8,'PV - AO'!K$102-$A184+1,'PV - AO'!$B$7,'PV - AO'!#REF!),0)</f>
        <v>0</v>
      </c>
      <c r="L184" s="37">
        <f>IFERROR(IPMT('PV - AO'!$B$8,'PV - AO'!L$102-$A184+1,'PV - AO'!$B$7,'PV - AO'!#REF!),0)</f>
        <v>0</v>
      </c>
      <c r="M184" s="37">
        <f>IFERROR(IPMT('PV - AO'!$B$8,'PV - AO'!M$102-$A184+1,'PV - AO'!$B$7,'PV - AO'!#REF!),0)</f>
        <v>0</v>
      </c>
      <c r="N184" s="37">
        <f>IFERROR(IPMT('PV - AO'!$B$8,'PV - AO'!N$102-$A184+1,'PV - AO'!$B$7,'PV - AO'!#REF!),0)</f>
        <v>0</v>
      </c>
      <c r="O184" s="37">
        <f>IFERROR(IPMT('PV - AO'!$B$8,'PV - AO'!O$102-$A184+1,'PV - AO'!$B$7,'PV - AO'!#REF!),0)</f>
        <v>0</v>
      </c>
      <c r="P184" s="37">
        <f>IFERROR(IPMT('PV - AO'!$B$8,'PV - AO'!P$102-$A184+1,'PV - AO'!$B$7,'PV - AO'!#REF!),0)</f>
        <v>0</v>
      </c>
      <c r="Q184" s="37">
        <f>IFERROR(IPMT('PV - AO'!$B$8,'PV - AO'!Q$102-$A184+1,'PV - AO'!$B$7,'PV - AO'!#REF!),0)</f>
        <v>0</v>
      </c>
      <c r="R184" s="37">
        <f>IFERROR(IPMT('PV - AO'!$B$8,'PV - AO'!R$102-$A184+1,'PV - AO'!$B$7,'PV - AO'!#REF!),0)</f>
        <v>0</v>
      </c>
      <c r="S184" s="37">
        <f>IFERROR(IPMT('PV - AO'!$B$8,'PV - AO'!S$102-$A184+1,'PV - AO'!$B$7,'PV - AO'!#REF!),0)</f>
        <v>0</v>
      </c>
      <c r="T184" s="37">
        <f>IFERROR(IPMT('PV - AO'!$B$8,'PV - AO'!T$102-$A184+1,'PV - AO'!$B$7,'PV - AO'!#REF!),0)</f>
        <v>0</v>
      </c>
      <c r="U184" s="37">
        <f>IFERROR(IPMT('PV - AO'!$B$8,'PV - AO'!U$102-$A184+1,'PV - AO'!$B$7,'PV - AO'!#REF!),0)</f>
        <v>0</v>
      </c>
      <c r="V184" s="37">
        <f>IFERROR(IPMT('PV - AO'!$B$8,'PV - AO'!V$102-$A184+1,'PV - AO'!$B$7,'PV - AO'!#REF!),0)</f>
        <v>0</v>
      </c>
      <c r="W184" s="37">
        <f>IFERROR(IPMT('PV - AO'!$B$8,'PV - AO'!W$102-$A184+1,'PV - AO'!$B$7,'PV - AO'!#REF!),0)</f>
        <v>0</v>
      </c>
      <c r="X184" s="37">
        <f>IFERROR(IPMT('PV - AO'!$B$8,'PV - AO'!X$102-$A184+1,'PV - AO'!$B$7,'PV - AO'!#REF!),0)</f>
        <v>0</v>
      </c>
      <c r="Y184" s="37">
        <f>IFERROR(IPMT('PV - AO'!$B$8,'PV - AO'!Y$102-$A184+1,'PV - AO'!$B$7,'PV - AO'!#REF!),0)</f>
        <v>0</v>
      </c>
      <c r="Z184" s="37">
        <f>IFERROR(IPMT('PV - AO'!$B$8,'PV - AO'!Z$102-$A184+1,'PV - AO'!$B$7,'PV - AO'!#REF!),0)</f>
        <v>0</v>
      </c>
      <c r="AA184" s="37">
        <f>IFERROR(IPMT('PV - AO'!$B$8,'PV - AO'!AA$102-$A184+1,'PV - AO'!$B$7,'PV - AO'!#REF!),0)</f>
        <v>0</v>
      </c>
      <c r="AB184" s="37">
        <f>IFERROR(IPMT('PV - AO'!$B$8,'PV - AO'!AB$102-$A184+1,'PV - AO'!$B$7,'PV - AO'!#REF!),0)</f>
        <v>0</v>
      </c>
      <c r="AC184" s="37">
        <f>IFERROR(IPMT('PV - AO'!$B$8,'PV - AO'!AC$102-$A184+1,'PV - AO'!$B$7,'PV - AO'!#REF!),0)</f>
        <v>0</v>
      </c>
      <c r="AD184" s="37">
        <f>IFERROR(IPMT('PV - AO'!$B$8,'PV - AO'!AD$102-$A184+1,'PV - AO'!$B$7,'PV - AO'!#REF!),0)</f>
        <v>0</v>
      </c>
      <c r="AE184" s="37">
        <f>IFERROR(IPMT('PV - AO'!$B$8,'PV - AO'!AE$102-$A184+1,'PV - AO'!$B$7,'PV - AO'!#REF!),0)</f>
        <v>0</v>
      </c>
    </row>
    <row r="185" spans="1:31" ht="15" outlineLevel="1">
      <c r="A185">
        <v>5</v>
      </c>
      <c r="B185" s="37"/>
      <c r="C185" s="37"/>
      <c r="D185" s="37"/>
      <c r="E185" s="37"/>
      <c r="F185" s="37">
        <f>IFERROR(IPMT('PV - AO'!$B$8,'PV - AO'!F$102-$A185+1,'PV - AO'!$B$7,'PV - AO'!#REF!),0)</f>
        <v>0</v>
      </c>
      <c r="G185" s="37">
        <f>IFERROR(IPMT('PV - AO'!$B$8,'PV - AO'!G$102-$A185+1,'PV - AO'!$B$7,'PV - AO'!#REF!),0)</f>
        <v>0</v>
      </c>
      <c r="H185" s="37">
        <f>IFERROR(IPMT('PV - AO'!$B$8,'PV - AO'!H$102-$A185+1,'PV - AO'!$B$7,'PV - AO'!#REF!),0)</f>
        <v>0</v>
      </c>
      <c r="I185" s="37">
        <f>IFERROR(IPMT('PV - AO'!$B$8,'PV - AO'!I$102-$A185+1,'PV - AO'!$B$7,'PV - AO'!#REF!),0)</f>
        <v>0</v>
      </c>
      <c r="J185" s="37">
        <f>IFERROR(IPMT('PV - AO'!$B$8,'PV - AO'!J$102-$A185+1,'PV - AO'!$B$7,'PV - AO'!#REF!),0)</f>
        <v>0</v>
      </c>
      <c r="K185" s="37">
        <f>IFERROR(IPMT('PV - AO'!$B$8,'PV - AO'!K$102-$A185+1,'PV - AO'!$B$7,'PV - AO'!#REF!),0)</f>
        <v>0</v>
      </c>
      <c r="L185" s="37">
        <f>IFERROR(IPMT('PV - AO'!$B$8,'PV - AO'!L$102-$A185+1,'PV - AO'!$B$7,'PV - AO'!#REF!),0)</f>
        <v>0</v>
      </c>
      <c r="M185" s="37">
        <f>IFERROR(IPMT('PV - AO'!$B$8,'PV - AO'!M$102-$A185+1,'PV - AO'!$B$7,'PV - AO'!#REF!),0)</f>
        <v>0</v>
      </c>
      <c r="N185" s="37">
        <f>IFERROR(IPMT('PV - AO'!$B$8,'PV - AO'!N$102-$A185+1,'PV - AO'!$B$7,'PV - AO'!#REF!),0)</f>
        <v>0</v>
      </c>
      <c r="O185" s="37">
        <f>IFERROR(IPMT('PV - AO'!$B$8,'PV - AO'!O$102-$A185+1,'PV - AO'!$B$7,'PV - AO'!#REF!),0)</f>
        <v>0</v>
      </c>
      <c r="P185" s="37">
        <f>IFERROR(IPMT('PV - AO'!$B$8,'PV - AO'!P$102-$A185+1,'PV - AO'!$B$7,'PV - AO'!#REF!),0)</f>
        <v>0</v>
      </c>
      <c r="Q185" s="37">
        <f>IFERROR(IPMT('PV - AO'!$B$8,'PV - AO'!Q$102-$A185+1,'PV - AO'!$B$7,'PV - AO'!#REF!),0)</f>
        <v>0</v>
      </c>
      <c r="R185" s="37">
        <f>IFERROR(IPMT('PV - AO'!$B$8,'PV - AO'!R$102-$A185+1,'PV - AO'!$B$7,'PV - AO'!#REF!),0)</f>
        <v>0</v>
      </c>
      <c r="S185" s="37">
        <f>IFERROR(IPMT('PV - AO'!$B$8,'PV - AO'!S$102-$A185+1,'PV - AO'!$B$7,'PV - AO'!#REF!),0)</f>
        <v>0</v>
      </c>
      <c r="T185" s="37">
        <f>IFERROR(IPMT('PV - AO'!$B$8,'PV - AO'!T$102-$A185+1,'PV - AO'!$B$7,'PV - AO'!#REF!),0)</f>
        <v>0</v>
      </c>
      <c r="U185" s="37">
        <f>IFERROR(IPMT('PV - AO'!$B$8,'PV - AO'!U$102-$A185+1,'PV - AO'!$B$7,'PV - AO'!#REF!),0)</f>
        <v>0</v>
      </c>
      <c r="V185" s="37">
        <f>IFERROR(IPMT('PV - AO'!$B$8,'PV - AO'!V$102-$A185+1,'PV - AO'!$B$7,'PV - AO'!#REF!),0)</f>
        <v>0</v>
      </c>
      <c r="W185" s="37">
        <f>IFERROR(IPMT('PV - AO'!$B$8,'PV - AO'!W$102-$A185+1,'PV - AO'!$B$7,'PV - AO'!#REF!),0)</f>
        <v>0</v>
      </c>
      <c r="X185" s="37">
        <f>IFERROR(IPMT('PV - AO'!$B$8,'PV - AO'!X$102-$A185+1,'PV - AO'!$B$7,'PV - AO'!#REF!),0)</f>
        <v>0</v>
      </c>
      <c r="Y185" s="37">
        <f>IFERROR(IPMT('PV - AO'!$B$8,'PV - AO'!Y$102-$A185+1,'PV - AO'!$B$7,'PV - AO'!#REF!),0)</f>
        <v>0</v>
      </c>
      <c r="Z185" s="37">
        <f>IFERROR(IPMT('PV - AO'!$B$8,'PV - AO'!Z$102-$A185+1,'PV - AO'!$B$7,'PV - AO'!#REF!),0)</f>
        <v>0</v>
      </c>
      <c r="AA185" s="37">
        <f>IFERROR(IPMT('PV - AO'!$B$8,'PV - AO'!AA$102-$A185+1,'PV - AO'!$B$7,'PV - AO'!#REF!),0)</f>
        <v>0</v>
      </c>
      <c r="AB185" s="37">
        <f>IFERROR(IPMT('PV - AO'!$B$8,'PV - AO'!AB$102-$A185+1,'PV - AO'!$B$7,'PV - AO'!#REF!),0)</f>
        <v>0</v>
      </c>
      <c r="AC185" s="37">
        <f>IFERROR(IPMT('PV - AO'!$B$8,'PV - AO'!AC$102-$A185+1,'PV - AO'!$B$7,'PV - AO'!#REF!),0)</f>
        <v>0</v>
      </c>
      <c r="AD185" s="37">
        <f>IFERROR(IPMT('PV - AO'!$B$8,'PV - AO'!AD$102-$A185+1,'PV - AO'!$B$7,'PV - AO'!#REF!),0)</f>
        <v>0</v>
      </c>
      <c r="AE185" s="37">
        <f>IFERROR(IPMT('PV - AO'!$B$8,'PV - AO'!AE$102-$A185+1,'PV - AO'!$B$7,'PV - AO'!#REF!),0)</f>
        <v>0</v>
      </c>
    </row>
    <row r="186" spans="1:31" ht="15" outlineLevel="1">
      <c r="A186">
        <v>6</v>
      </c>
      <c r="B186" s="37"/>
      <c r="C186" s="37"/>
      <c r="D186" s="37"/>
      <c r="E186" s="37"/>
      <c r="F186" s="37"/>
      <c r="G186" s="37">
        <f>IFERROR(IPMT('PV - AO'!$B$8,'PV - AO'!G$102-$A186+1,'PV - AO'!$B$7,'PV - AO'!#REF!),0)</f>
        <v>0</v>
      </c>
      <c r="H186" s="37">
        <f>IFERROR(IPMT('PV - AO'!$B$8,'PV - AO'!H$102-$A186+1,'PV - AO'!$B$7,'PV - AO'!#REF!),0)</f>
        <v>0</v>
      </c>
      <c r="I186" s="37">
        <f>IFERROR(IPMT('PV - AO'!$B$8,'PV - AO'!I$102-$A186+1,'PV - AO'!$B$7,'PV - AO'!#REF!),0)</f>
        <v>0</v>
      </c>
      <c r="J186" s="37">
        <f>IFERROR(IPMT('PV - AO'!$B$8,'PV - AO'!J$102-$A186+1,'PV - AO'!$B$7,'PV - AO'!#REF!),0)</f>
        <v>0</v>
      </c>
      <c r="K186" s="37">
        <f>IFERROR(IPMT('PV - AO'!$B$8,'PV - AO'!K$102-$A186+1,'PV - AO'!$B$7,'PV - AO'!#REF!),0)</f>
        <v>0</v>
      </c>
      <c r="L186" s="37">
        <f>IFERROR(IPMT('PV - AO'!$B$8,'PV - AO'!L$102-$A186+1,'PV - AO'!$B$7,'PV - AO'!#REF!),0)</f>
        <v>0</v>
      </c>
      <c r="M186" s="37">
        <f>IFERROR(IPMT('PV - AO'!$B$8,'PV - AO'!M$102-$A186+1,'PV - AO'!$B$7,'PV - AO'!#REF!),0)</f>
        <v>0</v>
      </c>
      <c r="N186" s="37">
        <f>IFERROR(IPMT('PV - AO'!$B$8,'PV - AO'!N$102-$A186+1,'PV - AO'!$B$7,'PV - AO'!#REF!),0)</f>
        <v>0</v>
      </c>
      <c r="O186" s="37">
        <f>IFERROR(IPMT('PV - AO'!$B$8,'PV - AO'!O$102-$A186+1,'PV - AO'!$B$7,'PV - AO'!#REF!),0)</f>
        <v>0</v>
      </c>
      <c r="P186" s="37">
        <f>IFERROR(IPMT('PV - AO'!$B$8,'PV - AO'!P$102-$A186+1,'PV - AO'!$B$7,'PV - AO'!#REF!),0)</f>
        <v>0</v>
      </c>
      <c r="Q186" s="37">
        <f>IFERROR(IPMT('PV - AO'!$B$8,'PV - AO'!Q$102-$A186+1,'PV - AO'!$B$7,'PV - AO'!#REF!),0)</f>
        <v>0</v>
      </c>
      <c r="R186" s="37">
        <f>IFERROR(IPMT('PV - AO'!$B$8,'PV - AO'!R$102-$A186+1,'PV - AO'!$B$7,'PV - AO'!#REF!),0)</f>
        <v>0</v>
      </c>
      <c r="S186" s="37">
        <f>IFERROR(IPMT('PV - AO'!$B$8,'PV - AO'!S$102-$A186+1,'PV - AO'!$B$7,'PV - AO'!#REF!),0)</f>
        <v>0</v>
      </c>
      <c r="T186" s="37">
        <f>IFERROR(IPMT('PV - AO'!$B$8,'PV - AO'!T$102-$A186+1,'PV - AO'!$B$7,'PV - AO'!#REF!),0)</f>
        <v>0</v>
      </c>
      <c r="U186" s="37">
        <f>IFERROR(IPMT('PV - AO'!$B$8,'PV - AO'!U$102-$A186+1,'PV - AO'!$B$7,'PV - AO'!#REF!),0)</f>
        <v>0</v>
      </c>
      <c r="V186" s="37">
        <f>IFERROR(IPMT('PV - AO'!$B$8,'PV - AO'!V$102-$A186+1,'PV - AO'!$B$7,'PV - AO'!#REF!),0)</f>
        <v>0</v>
      </c>
      <c r="W186" s="37">
        <f>IFERROR(IPMT('PV - AO'!$B$8,'PV - AO'!W$102-$A186+1,'PV - AO'!$B$7,'PV - AO'!#REF!),0)</f>
        <v>0</v>
      </c>
      <c r="X186" s="37">
        <f>IFERROR(IPMT('PV - AO'!$B$8,'PV - AO'!X$102-$A186+1,'PV - AO'!$B$7,'PV - AO'!#REF!),0)</f>
        <v>0</v>
      </c>
      <c r="Y186" s="37">
        <f>IFERROR(IPMT('PV - AO'!$B$8,'PV - AO'!Y$102-$A186+1,'PV - AO'!$B$7,'PV - AO'!#REF!),0)</f>
        <v>0</v>
      </c>
      <c r="Z186" s="37">
        <f>IFERROR(IPMT('PV - AO'!$B$8,'PV - AO'!Z$102-$A186+1,'PV - AO'!$B$7,'PV - AO'!#REF!),0)</f>
        <v>0</v>
      </c>
      <c r="AA186" s="37">
        <f>IFERROR(IPMT('PV - AO'!$B$8,'PV - AO'!AA$102-$A186+1,'PV - AO'!$B$7,'PV - AO'!#REF!),0)</f>
        <v>0</v>
      </c>
      <c r="AB186" s="37">
        <f>IFERROR(IPMT('PV - AO'!$B$8,'PV - AO'!AB$102-$A186+1,'PV - AO'!$B$7,'PV - AO'!#REF!),0)</f>
        <v>0</v>
      </c>
      <c r="AC186" s="37">
        <f>IFERROR(IPMT('PV - AO'!$B$8,'PV - AO'!AC$102-$A186+1,'PV - AO'!$B$7,'PV - AO'!#REF!),0)</f>
        <v>0</v>
      </c>
      <c r="AD186" s="37">
        <f>IFERROR(IPMT('PV - AO'!$B$8,'PV - AO'!AD$102-$A186+1,'PV - AO'!$B$7,'PV - AO'!#REF!),0)</f>
        <v>0</v>
      </c>
      <c r="AE186" s="37">
        <f>IFERROR(IPMT('PV - AO'!$B$8,'PV - AO'!AE$102-$A186+1,'PV - AO'!$B$7,'PV - AO'!#REF!),0)</f>
        <v>0</v>
      </c>
    </row>
    <row r="187" spans="1:31" ht="15" outlineLevel="1">
      <c r="A187">
        <v>7</v>
      </c>
      <c r="B187" s="37"/>
      <c r="C187" s="37"/>
      <c r="D187" s="37"/>
      <c r="E187" s="37"/>
      <c r="F187" s="37"/>
      <c r="G187" s="37"/>
      <c r="H187" s="37">
        <f>IFERROR(IPMT('PV - AO'!$B$8,'PV - AO'!H$102-$A187+1,'PV - AO'!$B$7,'PV - AO'!#REF!),0)</f>
        <v>0</v>
      </c>
      <c r="I187" s="37">
        <f>IFERROR(IPMT('PV - AO'!$B$8,'PV - AO'!I$102-$A187+1,'PV - AO'!$B$7,'PV - AO'!#REF!),0)</f>
        <v>0</v>
      </c>
      <c r="J187" s="37">
        <f>IFERROR(IPMT('PV - AO'!$B$8,'PV - AO'!J$102-$A187+1,'PV - AO'!$B$7,'PV - AO'!#REF!),0)</f>
        <v>0</v>
      </c>
      <c r="K187" s="37">
        <f>IFERROR(IPMT('PV - AO'!$B$8,'PV - AO'!K$102-$A187+1,'PV - AO'!$B$7,'PV - AO'!#REF!),0)</f>
        <v>0</v>
      </c>
      <c r="L187" s="37">
        <f>IFERROR(IPMT('PV - AO'!$B$8,'PV - AO'!L$102-$A187+1,'PV - AO'!$B$7,'PV - AO'!#REF!),0)</f>
        <v>0</v>
      </c>
      <c r="M187" s="37">
        <f>IFERROR(IPMT('PV - AO'!$B$8,'PV - AO'!M$102-$A187+1,'PV - AO'!$B$7,'PV - AO'!#REF!),0)</f>
        <v>0</v>
      </c>
      <c r="N187" s="37">
        <f>IFERROR(IPMT('PV - AO'!$B$8,'PV - AO'!N$102-$A187+1,'PV - AO'!$B$7,'PV - AO'!#REF!),0)</f>
        <v>0</v>
      </c>
      <c r="O187" s="37">
        <f>IFERROR(IPMT('PV - AO'!$B$8,'PV - AO'!O$102-$A187+1,'PV - AO'!$B$7,'PV - AO'!#REF!),0)</f>
        <v>0</v>
      </c>
      <c r="P187" s="37">
        <f>IFERROR(IPMT('PV - AO'!$B$8,'PV - AO'!P$102-$A187+1,'PV - AO'!$B$7,'PV - AO'!#REF!),0)</f>
        <v>0</v>
      </c>
      <c r="Q187" s="37">
        <f>IFERROR(IPMT('PV - AO'!$B$8,'PV - AO'!Q$102-$A187+1,'PV - AO'!$B$7,'PV - AO'!#REF!),0)</f>
        <v>0</v>
      </c>
      <c r="R187" s="37">
        <f>IFERROR(IPMT('PV - AO'!$B$8,'PV - AO'!R$102-$A187+1,'PV - AO'!$B$7,'PV - AO'!#REF!),0)</f>
        <v>0</v>
      </c>
      <c r="S187" s="37">
        <f>IFERROR(IPMT('PV - AO'!$B$8,'PV - AO'!S$102-$A187+1,'PV - AO'!$B$7,'PV - AO'!#REF!),0)</f>
        <v>0</v>
      </c>
      <c r="T187" s="37">
        <f>IFERROR(IPMT('PV - AO'!$B$8,'PV - AO'!T$102-$A187+1,'PV - AO'!$B$7,'PV - AO'!#REF!),0)</f>
        <v>0</v>
      </c>
      <c r="U187" s="37">
        <f>IFERROR(IPMT('PV - AO'!$B$8,'PV - AO'!U$102-$A187+1,'PV - AO'!$B$7,'PV - AO'!#REF!),0)</f>
        <v>0</v>
      </c>
      <c r="V187" s="37">
        <f>IFERROR(IPMT('PV - AO'!$B$8,'PV - AO'!V$102-$A187+1,'PV - AO'!$B$7,'PV - AO'!#REF!),0)</f>
        <v>0</v>
      </c>
      <c r="W187" s="37">
        <f>IFERROR(IPMT('PV - AO'!$B$8,'PV - AO'!W$102-$A187+1,'PV - AO'!$B$7,'PV - AO'!#REF!),0)</f>
        <v>0</v>
      </c>
      <c r="X187" s="37">
        <f>IFERROR(IPMT('PV - AO'!$B$8,'PV - AO'!X$102-$A187+1,'PV - AO'!$B$7,'PV - AO'!#REF!),0)</f>
        <v>0</v>
      </c>
      <c r="Y187" s="37">
        <f>IFERROR(IPMT('PV - AO'!$B$8,'PV - AO'!Y$102-$A187+1,'PV - AO'!$B$7,'PV - AO'!#REF!),0)</f>
        <v>0</v>
      </c>
      <c r="Z187" s="37">
        <f>IFERROR(IPMT('PV - AO'!$B$8,'PV - AO'!Z$102-$A187+1,'PV - AO'!$B$7,'PV - AO'!#REF!),0)</f>
        <v>0</v>
      </c>
      <c r="AA187" s="37">
        <f>IFERROR(IPMT('PV - AO'!$B$8,'PV - AO'!AA$102-$A187+1,'PV - AO'!$B$7,'PV - AO'!#REF!),0)</f>
        <v>0</v>
      </c>
      <c r="AB187" s="37">
        <f>IFERROR(IPMT('PV - AO'!$B$8,'PV - AO'!AB$102-$A187+1,'PV - AO'!$B$7,'PV - AO'!#REF!),0)</f>
        <v>0</v>
      </c>
      <c r="AC187" s="37">
        <f>IFERROR(IPMT('PV - AO'!$B$8,'PV - AO'!AC$102-$A187+1,'PV - AO'!$B$7,'PV - AO'!#REF!),0)</f>
        <v>0</v>
      </c>
      <c r="AD187" s="37">
        <f>IFERROR(IPMT('PV - AO'!$B$8,'PV - AO'!AD$102-$A187+1,'PV - AO'!$B$7,'PV - AO'!#REF!),0)</f>
        <v>0</v>
      </c>
      <c r="AE187" s="37">
        <f>IFERROR(IPMT('PV - AO'!$B$8,'PV - AO'!AE$102-$A187+1,'PV - AO'!$B$7,'PV - AO'!#REF!),0)</f>
        <v>0</v>
      </c>
    </row>
    <row r="188" spans="1:31" ht="15" outlineLevel="1">
      <c r="A188">
        <v>8</v>
      </c>
      <c r="B188" s="37"/>
      <c r="C188" s="37"/>
      <c r="D188" s="37"/>
      <c r="E188" s="37"/>
      <c r="F188" s="37"/>
      <c r="G188" s="37"/>
      <c r="H188" s="37"/>
      <c r="I188" s="37">
        <f>IFERROR(IPMT('PV - AO'!$B$8,'PV - AO'!I$102-$A188+1,'PV - AO'!$B$7,'PV - AO'!#REF!),0)</f>
        <v>0</v>
      </c>
      <c r="J188" s="37">
        <f>IFERROR(IPMT('PV - AO'!$B$8,'PV - AO'!J$102-$A188+1,'PV - AO'!$B$7,'PV - AO'!#REF!),0)</f>
        <v>0</v>
      </c>
      <c r="K188" s="37">
        <f>IFERROR(IPMT('PV - AO'!$B$8,'PV - AO'!K$102-$A188+1,'PV - AO'!$B$7,'PV - AO'!#REF!),0)</f>
        <v>0</v>
      </c>
      <c r="L188" s="37">
        <f>IFERROR(IPMT('PV - AO'!$B$8,'PV - AO'!L$102-$A188+1,'PV - AO'!$B$7,'PV - AO'!#REF!),0)</f>
        <v>0</v>
      </c>
      <c r="M188" s="37">
        <f>IFERROR(IPMT('PV - AO'!$B$8,'PV - AO'!M$102-$A188+1,'PV - AO'!$B$7,'PV - AO'!#REF!),0)</f>
        <v>0</v>
      </c>
      <c r="N188" s="37">
        <f>IFERROR(IPMT('PV - AO'!$B$8,'PV - AO'!N$102-$A188+1,'PV - AO'!$B$7,'PV - AO'!#REF!),0)</f>
        <v>0</v>
      </c>
      <c r="O188" s="37">
        <f>IFERROR(IPMT('PV - AO'!$B$8,'PV - AO'!O$102-$A188+1,'PV - AO'!$B$7,'PV - AO'!#REF!),0)</f>
        <v>0</v>
      </c>
      <c r="P188" s="37">
        <f>IFERROR(IPMT('PV - AO'!$B$8,'PV - AO'!P$102-$A188+1,'PV - AO'!$B$7,'PV - AO'!#REF!),0)</f>
        <v>0</v>
      </c>
      <c r="Q188" s="37">
        <f>IFERROR(IPMT('PV - AO'!$B$8,'PV - AO'!Q$102-$A188+1,'PV - AO'!$B$7,'PV - AO'!#REF!),0)</f>
        <v>0</v>
      </c>
      <c r="R188" s="37">
        <f>IFERROR(IPMT('PV - AO'!$B$8,'PV - AO'!R$102-$A188+1,'PV - AO'!$B$7,'PV - AO'!#REF!),0)</f>
        <v>0</v>
      </c>
      <c r="S188" s="37">
        <f>IFERROR(IPMT('PV - AO'!$B$8,'PV - AO'!S$102-$A188+1,'PV - AO'!$B$7,'PV - AO'!#REF!),0)</f>
        <v>0</v>
      </c>
      <c r="T188" s="37">
        <f>IFERROR(IPMT('PV - AO'!$B$8,'PV - AO'!T$102-$A188+1,'PV - AO'!$B$7,'PV - AO'!#REF!),0)</f>
        <v>0</v>
      </c>
      <c r="U188" s="37">
        <f>IFERROR(IPMT('PV - AO'!$B$8,'PV - AO'!U$102-$A188+1,'PV - AO'!$B$7,'PV - AO'!#REF!),0)</f>
        <v>0</v>
      </c>
      <c r="V188" s="37">
        <f>IFERROR(IPMT('PV - AO'!$B$8,'PV - AO'!V$102-$A188+1,'PV - AO'!$B$7,'PV - AO'!#REF!),0)</f>
        <v>0</v>
      </c>
      <c r="W188" s="37">
        <f>IFERROR(IPMT('PV - AO'!$B$8,'PV - AO'!W$102-$A188+1,'PV - AO'!$B$7,'PV - AO'!#REF!),0)</f>
        <v>0</v>
      </c>
      <c r="X188" s="37">
        <f>IFERROR(IPMT('PV - AO'!$B$8,'PV - AO'!X$102-$A188+1,'PV - AO'!$B$7,'PV - AO'!#REF!),0)</f>
        <v>0</v>
      </c>
      <c r="Y188" s="37">
        <f>IFERROR(IPMT('PV - AO'!$B$8,'PV - AO'!Y$102-$A188+1,'PV - AO'!$B$7,'PV - AO'!#REF!),0)</f>
        <v>0</v>
      </c>
      <c r="Z188" s="37">
        <f>IFERROR(IPMT('PV - AO'!$B$8,'PV - AO'!Z$102-$A188+1,'PV - AO'!$B$7,'PV - AO'!#REF!),0)</f>
        <v>0</v>
      </c>
      <c r="AA188" s="37">
        <f>IFERROR(IPMT('PV - AO'!$B$8,'PV - AO'!AA$102-$A188+1,'PV - AO'!$B$7,'PV - AO'!#REF!),0)</f>
        <v>0</v>
      </c>
      <c r="AB188" s="37">
        <f>IFERROR(IPMT('PV - AO'!$B$8,'PV - AO'!AB$102-$A188+1,'PV - AO'!$B$7,'PV - AO'!#REF!),0)</f>
        <v>0</v>
      </c>
      <c r="AC188" s="37">
        <f>IFERROR(IPMT('PV - AO'!$B$8,'PV - AO'!AC$102-$A188+1,'PV - AO'!$B$7,'PV - AO'!#REF!),0)</f>
        <v>0</v>
      </c>
      <c r="AD188" s="37">
        <f>IFERROR(IPMT('PV - AO'!$B$8,'PV - AO'!AD$102-$A188+1,'PV - AO'!$B$7,'PV - AO'!#REF!),0)</f>
        <v>0</v>
      </c>
      <c r="AE188" s="37">
        <f>IFERROR(IPMT('PV - AO'!$B$8,'PV - AO'!AE$102-$A188+1,'PV - AO'!$B$7,'PV - AO'!#REF!),0)</f>
        <v>0</v>
      </c>
    </row>
    <row r="189" spans="1:31" ht="15" outlineLevel="1">
      <c r="A189">
        <v>9</v>
      </c>
      <c r="B189" s="37"/>
      <c r="C189" s="37"/>
      <c r="D189" s="37"/>
      <c r="E189" s="37"/>
      <c r="F189" s="37"/>
      <c r="G189" s="37"/>
      <c r="H189" s="37"/>
      <c r="I189" s="37"/>
      <c r="J189" s="37">
        <f>IFERROR(IPMT('PV - AO'!$B$8,'PV - AO'!J$102-$A189+1,'PV - AO'!$B$7,'PV - AO'!#REF!),0)</f>
        <v>0</v>
      </c>
      <c r="K189" s="37">
        <f>IFERROR(IPMT('PV - AO'!$B$8,'PV - AO'!K$102-$A189+1,'PV - AO'!$B$7,'PV - AO'!#REF!),0)</f>
        <v>0</v>
      </c>
      <c r="L189" s="37">
        <f>IFERROR(IPMT('PV - AO'!$B$8,'PV - AO'!L$102-$A189+1,'PV - AO'!$B$7,'PV - AO'!#REF!),0)</f>
        <v>0</v>
      </c>
      <c r="M189" s="37">
        <f>IFERROR(IPMT('PV - AO'!$B$8,'PV - AO'!M$102-$A189+1,'PV - AO'!$B$7,'PV - AO'!#REF!),0)</f>
        <v>0</v>
      </c>
      <c r="N189" s="37">
        <f>IFERROR(IPMT('PV - AO'!$B$8,'PV - AO'!N$102-$A189+1,'PV - AO'!$B$7,'PV - AO'!#REF!),0)</f>
        <v>0</v>
      </c>
      <c r="O189" s="37">
        <f>IFERROR(IPMT('PV - AO'!$B$8,'PV - AO'!O$102-$A189+1,'PV - AO'!$B$7,'PV - AO'!#REF!),0)</f>
        <v>0</v>
      </c>
      <c r="P189" s="37">
        <f>IFERROR(IPMT('PV - AO'!$B$8,'PV - AO'!P$102-$A189+1,'PV - AO'!$B$7,'PV - AO'!#REF!),0)</f>
        <v>0</v>
      </c>
      <c r="Q189" s="37">
        <f>IFERROR(IPMT('PV - AO'!$B$8,'PV - AO'!Q$102-$A189+1,'PV - AO'!$B$7,'PV - AO'!#REF!),0)</f>
        <v>0</v>
      </c>
      <c r="R189" s="37">
        <f>IFERROR(IPMT('PV - AO'!$B$8,'PV - AO'!R$102-$A189+1,'PV - AO'!$B$7,'PV - AO'!#REF!),0)</f>
        <v>0</v>
      </c>
      <c r="S189" s="37">
        <f>IFERROR(IPMT('PV - AO'!$B$8,'PV - AO'!S$102-$A189+1,'PV - AO'!$B$7,'PV - AO'!#REF!),0)</f>
        <v>0</v>
      </c>
      <c r="T189" s="37">
        <f>IFERROR(IPMT('PV - AO'!$B$8,'PV - AO'!T$102-$A189+1,'PV - AO'!$B$7,'PV - AO'!#REF!),0)</f>
        <v>0</v>
      </c>
      <c r="U189" s="37">
        <f>IFERROR(IPMT('PV - AO'!$B$8,'PV - AO'!U$102-$A189+1,'PV - AO'!$B$7,'PV - AO'!#REF!),0)</f>
        <v>0</v>
      </c>
      <c r="V189" s="37">
        <f>IFERROR(IPMT('PV - AO'!$B$8,'PV - AO'!V$102-$A189+1,'PV - AO'!$B$7,'PV - AO'!#REF!),0)</f>
        <v>0</v>
      </c>
      <c r="W189" s="37">
        <f>IFERROR(IPMT('PV - AO'!$B$8,'PV - AO'!W$102-$A189+1,'PV - AO'!$B$7,'PV - AO'!#REF!),0)</f>
        <v>0</v>
      </c>
      <c r="X189" s="37">
        <f>IFERROR(IPMT('PV - AO'!$B$8,'PV - AO'!X$102-$A189+1,'PV - AO'!$B$7,'PV - AO'!#REF!),0)</f>
        <v>0</v>
      </c>
      <c r="Y189" s="37">
        <f>IFERROR(IPMT('PV - AO'!$B$8,'PV - AO'!Y$102-$A189+1,'PV - AO'!$B$7,'PV - AO'!#REF!),0)</f>
        <v>0</v>
      </c>
      <c r="Z189" s="37">
        <f>IFERROR(IPMT('PV - AO'!$B$8,'PV - AO'!Z$102-$A189+1,'PV - AO'!$B$7,'PV - AO'!#REF!),0)</f>
        <v>0</v>
      </c>
      <c r="AA189" s="37">
        <f>IFERROR(IPMT('PV - AO'!$B$8,'PV - AO'!AA$102-$A189+1,'PV - AO'!$B$7,'PV - AO'!#REF!),0)</f>
        <v>0</v>
      </c>
      <c r="AB189" s="37">
        <f>IFERROR(IPMT('PV - AO'!$B$8,'PV - AO'!AB$102-$A189+1,'PV - AO'!$B$7,'PV - AO'!#REF!),0)</f>
        <v>0</v>
      </c>
      <c r="AC189" s="37">
        <f>IFERROR(IPMT('PV - AO'!$B$8,'PV - AO'!AC$102-$A189+1,'PV - AO'!$B$7,'PV - AO'!#REF!),0)</f>
        <v>0</v>
      </c>
      <c r="AD189" s="37">
        <f>IFERROR(IPMT('PV - AO'!$B$8,'PV - AO'!AD$102-$A189+1,'PV - AO'!$B$7,'PV - AO'!#REF!),0)</f>
        <v>0</v>
      </c>
      <c r="AE189" s="37">
        <f>IFERROR(IPMT('PV - AO'!$B$8,'PV - AO'!AE$102-$A189+1,'PV - AO'!$B$7,'PV - AO'!#REF!),0)</f>
        <v>0</v>
      </c>
    </row>
    <row r="190" spans="1:31" ht="15" outlineLevel="1">
      <c r="A190">
        <v>10</v>
      </c>
      <c r="B190" s="37"/>
      <c r="C190" s="37"/>
      <c r="D190" s="37"/>
      <c r="E190" s="37"/>
      <c r="F190" s="37"/>
      <c r="G190" s="37"/>
      <c r="H190" s="37"/>
      <c r="I190" s="37"/>
      <c r="J190" s="37"/>
      <c r="K190" s="37">
        <f>IFERROR(IPMT('PV - AO'!$B$8,'PV - AO'!K$102-$A190+1,'PV - AO'!$B$7,'PV - AO'!#REF!),0)</f>
        <v>0</v>
      </c>
      <c r="L190" s="37">
        <f>IFERROR(IPMT('PV - AO'!$B$8,'PV - AO'!L$102-$A190+1,'PV - AO'!$B$7,'PV - AO'!#REF!),0)</f>
        <v>0</v>
      </c>
      <c r="M190" s="37">
        <f>IFERROR(IPMT('PV - AO'!$B$8,'PV - AO'!M$102-$A190+1,'PV - AO'!$B$7,'PV - AO'!#REF!),0)</f>
        <v>0</v>
      </c>
      <c r="N190" s="37">
        <f>IFERROR(IPMT('PV - AO'!$B$8,'PV - AO'!N$102-$A190+1,'PV - AO'!$B$7,'PV - AO'!#REF!),0)</f>
        <v>0</v>
      </c>
      <c r="O190" s="37">
        <f>IFERROR(IPMT('PV - AO'!$B$8,'PV - AO'!O$102-$A190+1,'PV - AO'!$B$7,'PV - AO'!#REF!),0)</f>
        <v>0</v>
      </c>
      <c r="P190" s="37">
        <f>IFERROR(IPMT('PV - AO'!$B$8,'PV - AO'!P$102-$A190+1,'PV - AO'!$B$7,'PV - AO'!#REF!),0)</f>
        <v>0</v>
      </c>
      <c r="Q190" s="37">
        <f>IFERROR(IPMT('PV - AO'!$B$8,'PV - AO'!Q$102-$A190+1,'PV - AO'!$B$7,'PV - AO'!#REF!),0)</f>
        <v>0</v>
      </c>
      <c r="R190" s="37">
        <f>IFERROR(IPMT('PV - AO'!$B$8,'PV - AO'!R$102-$A190+1,'PV - AO'!$B$7,'PV - AO'!#REF!),0)</f>
        <v>0</v>
      </c>
      <c r="S190" s="37">
        <f>IFERROR(IPMT('PV - AO'!$B$8,'PV - AO'!S$102-$A190+1,'PV - AO'!$B$7,'PV - AO'!#REF!),0)</f>
        <v>0</v>
      </c>
      <c r="T190" s="37">
        <f>IFERROR(IPMT('PV - AO'!$B$8,'PV - AO'!T$102-$A190+1,'PV - AO'!$B$7,'PV - AO'!#REF!),0)</f>
        <v>0</v>
      </c>
      <c r="U190" s="37">
        <f>IFERROR(IPMT('PV - AO'!$B$8,'PV - AO'!U$102-$A190+1,'PV - AO'!$B$7,'PV - AO'!#REF!),0)</f>
        <v>0</v>
      </c>
      <c r="V190" s="37">
        <f>IFERROR(IPMT('PV - AO'!$B$8,'PV - AO'!V$102-$A190+1,'PV - AO'!$B$7,'PV - AO'!#REF!),0)</f>
        <v>0</v>
      </c>
      <c r="W190" s="37">
        <f>IFERROR(IPMT('PV - AO'!$B$8,'PV - AO'!W$102-$A190+1,'PV - AO'!$B$7,'PV - AO'!#REF!),0)</f>
        <v>0</v>
      </c>
      <c r="X190" s="37">
        <f>IFERROR(IPMT('PV - AO'!$B$8,'PV - AO'!X$102-$A190+1,'PV - AO'!$B$7,'PV - AO'!#REF!),0)</f>
        <v>0</v>
      </c>
      <c r="Y190" s="37">
        <f>IFERROR(IPMT('PV - AO'!$B$8,'PV - AO'!Y$102-$A190+1,'PV - AO'!$B$7,'PV - AO'!#REF!),0)</f>
        <v>0</v>
      </c>
      <c r="Z190" s="37">
        <f>IFERROR(IPMT('PV - AO'!$B$8,'PV - AO'!Z$102-$A190+1,'PV - AO'!$B$7,'PV - AO'!#REF!),0)</f>
        <v>0</v>
      </c>
      <c r="AA190" s="37">
        <f>IFERROR(IPMT('PV - AO'!$B$8,'PV - AO'!AA$102-$A190+1,'PV - AO'!$B$7,'PV - AO'!#REF!),0)</f>
        <v>0</v>
      </c>
      <c r="AB190" s="37">
        <f>IFERROR(IPMT('PV - AO'!$B$8,'PV - AO'!AB$102-$A190+1,'PV - AO'!$B$7,'PV - AO'!#REF!),0)</f>
        <v>0</v>
      </c>
      <c r="AC190" s="37">
        <f>IFERROR(IPMT('PV - AO'!$B$8,'PV - AO'!AC$102-$A190+1,'PV - AO'!$B$7,'PV - AO'!#REF!),0)</f>
        <v>0</v>
      </c>
      <c r="AD190" s="37">
        <f>IFERROR(IPMT('PV - AO'!$B$8,'PV - AO'!AD$102-$A190+1,'PV - AO'!$B$7,'PV - AO'!#REF!),0)</f>
        <v>0</v>
      </c>
      <c r="AE190" s="37">
        <f>IFERROR(IPMT('PV - AO'!$B$8,'PV - AO'!AE$102-$A190+1,'PV - AO'!$B$7,'PV - AO'!#REF!),0)</f>
        <v>0</v>
      </c>
    </row>
    <row r="191" spans="1:31" ht="15" outlineLevel="1">
      <c r="A191">
        <v>11</v>
      </c>
      <c r="B191" s="37"/>
      <c r="C191" s="37"/>
      <c r="D191" s="37"/>
      <c r="E191" s="37"/>
      <c r="F191" s="37"/>
      <c r="G191" s="37"/>
      <c r="H191" s="37"/>
      <c r="I191" s="37"/>
      <c r="J191" s="37"/>
      <c r="K191" s="37"/>
      <c r="L191" s="37">
        <f>IFERROR(IPMT('PV - AO'!$B$8,'PV - AO'!L$102-$A191+1,'PV - AO'!$B$7,'PV - AO'!#REF!),0)</f>
        <v>0</v>
      </c>
      <c r="M191" s="37">
        <f>IFERROR(IPMT('PV - AO'!$B$8,'PV - AO'!M$102-$A191+1,'PV - AO'!$B$7,'PV - AO'!#REF!),0)</f>
        <v>0</v>
      </c>
      <c r="N191" s="37">
        <f>IFERROR(IPMT('PV - AO'!$B$8,'PV - AO'!N$102-$A191+1,'PV - AO'!$B$7,'PV - AO'!#REF!),0)</f>
        <v>0</v>
      </c>
      <c r="O191" s="37">
        <f>IFERROR(IPMT('PV - AO'!$B$8,'PV - AO'!O$102-$A191+1,'PV - AO'!$B$7,'PV - AO'!#REF!),0)</f>
        <v>0</v>
      </c>
      <c r="P191" s="37">
        <f>IFERROR(IPMT('PV - AO'!$B$8,'PV - AO'!P$102-$A191+1,'PV - AO'!$B$7,'PV - AO'!#REF!),0)</f>
        <v>0</v>
      </c>
      <c r="Q191" s="37">
        <f>IFERROR(IPMT('PV - AO'!$B$8,'PV - AO'!Q$102-$A191+1,'PV - AO'!$B$7,'PV - AO'!#REF!),0)</f>
        <v>0</v>
      </c>
      <c r="R191" s="37">
        <f>IFERROR(IPMT('PV - AO'!$B$8,'PV - AO'!R$102-$A191+1,'PV - AO'!$B$7,'PV - AO'!#REF!),0)</f>
        <v>0</v>
      </c>
      <c r="S191" s="37">
        <f>IFERROR(IPMT('PV - AO'!$B$8,'PV - AO'!S$102-$A191+1,'PV - AO'!$B$7,'PV - AO'!#REF!),0)</f>
        <v>0</v>
      </c>
      <c r="T191" s="37">
        <f>IFERROR(IPMT('PV - AO'!$B$8,'PV - AO'!T$102-$A191+1,'PV - AO'!$B$7,'PV - AO'!#REF!),0)</f>
        <v>0</v>
      </c>
      <c r="U191" s="37">
        <f>IFERROR(IPMT('PV - AO'!$B$8,'PV - AO'!U$102-$A191+1,'PV - AO'!$B$7,'PV - AO'!#REF!),0)</f>
        <v>0</v>
      </c>
      <c r="V191" s="37">
        <f>IFERROR(IPMT('PV - AO'!$B$8,'PV - AO'!V$102-$A191+1,'PV - AO'!$B$7,'PV - AO'!#REF!),0)</f>
        <v>0</v>
      </c>
      <c r="W191" s="37">
        <f>IFERROR(IPMT('PV - AO'!$B$8,'PV - AO'!W$102-$A191+1,'PV - AO'!$B$7,'PV - AO'!#REF!),0)</f>
        <v>0</v>
      </c>
      <c r="X191" s="37">
        <f>IFERROR(IPMT('PV - AO'!$B$8,'PV - AO'!X$102-$A191+1,'PV - AO'!$B$7,'PV - AO'!#REF!),0)</f>
        <v>0</v>
      </c>
      <c r="Y191" s="37">
        <f>IFERROR(IPMT('PV - AO'!$B$8,'PV - AO'!Y$102-$A191+1,'PV - AO'!$B$7,'PV - AO'!#REF!),0)</f>
        <v>0</v>
      </c>
      <c r="Z191" s="37">
        <f>IFERROR(IPMT('PV - AO'!$B$8,'PV - AO'!Z$102-$A191+1,'PV - AO'!$B$7,'PV - AO'!#REF!),0)</f>
        <v>0</v>
      </c>
      <c r="AA191" s="37">
        <f>IFERROR(IPMT('PV - AO'!$B$8,'PV - AO'!AA$102-$A191+1,'PV - AO'!$B$7,'PV - AO'!#REF!),0)</f>
        <v>0</v>
      </c>
      <c r="AB191" s="37">
        <f>IFERROR(IPMT('PV - AO'!$B$8,'PV - AO'!AB$102-$A191+1,'PV - AO'!$B$7,'PV - AO'!#REF!),0)</f>
        <v>0</v>
      </c>
      <c r="AC191" s="37">
        <f>IFERROR(IPMT('PV - AO'!$B$8,'PV - AO'!AC$102-$A191+1,'PV - AO'!$B$7,'PV - AO'!#REF!),0)</f>
        <v>0</v>
      </c>
      <c r="AD191" s="37">
        <f>IFERROR(IPMT('PV - AO'!$B$8,'PV - AO'!AD$102-$A191+1,'PV - AO'!$B$7,'PV - AO'!#REF!),0)</f>
        <v>0</v>
      </c>
      <c r="AE191" s="37">
        <f>IFERROR(IPMT('PV - AO'!$B$8,'PV - AO'!AE$102-$A191+1,'PV - AO'!$B$7,'PV - AO'!#REF!),0)</f>
        <v>0</v>
      </c>
    </row>
    <row r="192" spans="1:31" ht="15" outlineLevel="1">
      <c r="A192">
        <v>12</v>
      </c>
      <c r="B192" s="37"/>
      <c r="C192" s="37"/>
      <c r="D192" s="37"/>
      <c r="E192" s="37"/>
      <c r="F192" s="37"/>
      <c r="G192" s="37"/>
      <c r="H192" s="37"/>
      <c r="I192" s="37"/>
      <c r="J192" s="37"/>
      <c r="K192" s="37"/>
      <c r="L192" s="37"/>
      <c r="M192" s="37">
        <f>IFERROR(IPMT('PV - AO'!$B$8,'PV - AO'!M$102-$A192+1,'PV - AO'!$B$7,'PV - AO'!#REF!),0)</f>
        <v>0</v>
      </c>
      <c r="N192" s="37">
        <f>IFERROR(IPMT('PV - AO'!$B$8,'PV - AO'!N$102-$A192+1,'PV - AO'!$B$7,'PV - AO'!#REF!),0)</f>
        <v>0</v>
      </c>
      <c r="O192" s="37">
        <f>IFERROR(IPMT('PV - AO'!$B$8,'PV - AO'!O$102-$A192+1,'PV - AO'!$B$7,'PV - AO'!#REF!),0)</f>
        <v>0</v>
      </c>
      <c r="P192" s="37">
        <f>IFERROR(IPMT('PV - AO'!$B$8,'PV - AO'!P$102-$A192+1,'PV - AO'!$B$7,'PV - AO'!#REF!),0)</f>
        <v>0</v>
      </c>
      <c r="Q192" s="37">
        <f>IFERROR(IPMT('PV - AO'!$B$8,'PV - AO'!Q$102-$A192+1,'PV - AO'!$B$7,'PV - AO'!#REF!),0)</f>
        <v>0</v>
      </c>
      <c r="R192" s="37">
        <f>IFERROR(IPMT('PV - AO'!$B$8,'PV - AO'!R$102-$A192+1,'PV - AO'!$B$7,'PV - AO'!#REF!),0)</f>
        <v>0</v>
      </c>
      <c r="S192" s="37">
        <f>IFERROR(IPMT('PV - AO'!$B$8,'PV - AO'!S$102-$A192+1,'PV - AO'!$B$7,'PV - AO'!#REF!),0)</f>
        <v>0</v>
      </c>
      <c r="T192" s="37">
        <f>IFERROR(IPMT('PV - AO'!$B$8,'PV - AO'!T$102-$A192+1,'PV - AO'!$B$7,'PV - AO'!#REF!),0)</f>
        <v>0</v>
      </c>
      <c r="U192" s="37">
        <f>IFERROR(IPMT('PV - AO'!$B$8,'PV - AO'!U$102-$A192+1,'PV - AO'!$B$7,'PV - AO'!#REF!),0)</f>
        <v>0</v>
      </c>
      <c r="V192" s="37">
        <f>IFERROR(IPMT('PV - AO'!$B$8,'PV - AO'!V$102-$A192+1,'PV - AO'!$B$7,'PV - AO'!#REF!),0)</f>
        <v>0</v>
      </c>
      <c r="W192" s="37">
        <f>IFERROR(IPMT('PV - AO'!$B$8,'PV - AO'!W$102-$A192+1,'PV - AO'!$B$7,'PV - AO'!#REF!),0)</f>
        <v>0</v>
      </c>
      <c r="X192" s="37">
        <f>IFERROR(IPMT('PV - AO'!$B$8,'PV - AO'!X$102-$A192+1,'PV - AO'!$B$7,'PV - AO'!#REF!),0)</f>
        <v>0</v>
      </c>
      <c r="Y192" s="37">
        <f>IFERROR(IPMT('PV - AO'!$B$8,'PV - AO'!Y$102-$A192+1,'PV - AO'!$B$7,'PV - AO'!#REF!),0)</f>
        <v>0</v>
      </c>
      <c r="Z192" s="37">
        <f>IFERROR(IPMT('PV - AO'!$B$8,'PV - AO'!Z$102-$A192+1,'PV - AO'!$B$7,'PV - AO'!#REF!),0)</f>
        <v>0</v>
      </c>
      <c r="AA192" s="37">
        <f>IFERROR(IPMT('PV - AO'!$B$8,'PV - AO'!AA$102-$A192+1,'PV - AO'!$B$7,'PV - AO'!#REF!),0)</f>
        <v>0</v>
      </c>
      <c r="AB192" s="37">
        <f>IFERROR(IPMT('PV - AO'!$B$8,'PV - AO'!AB$102-$A192+1,'PV - AO'!$B$7,'PV - AO'!#REF!),0)</f>
        <v>0</v>
      </c>
      <c r="AC192" s="37">
        <f>IFERROR(IPMT('PV - AO'!$B$8,'PV - AO'!AC$102-$A192+1,'PV - AO'!$B$7,'PV - AO'!#REF!),0)</f>
        <v>0</v>
      </c>
      <c r="AD192" s="37">
        <f>IFERROR(IPMT('PV - AO'!$B$8,'PV - AO'!AD$102-$A192+1,'PV - AO'!$B$7,'PV - AO'!#REF!),0)</f>
        <v>0</v>
      </c>
      <c r="AE192" s="37">
        <f>IFERROR(IPMT('PV - AO'!$B$8,'PV - AO'!AE$102-$A192+1,'PV - AO'!$B$7,'PV - AO'!#REF!),0)</f>
        <v>0</v>
      </c>
    </row>
    <row r="193" spans="1:31" ht="15" outlineLevel="1">
      <c r="A193">
        <v>13</v>
      </c>
      <c r="B193" s="37"/>
      <c r="C193" s="37"/>
      <c r="D193" s="37"/>
      <c r="E193" s="37"/>
      <c r="F193" s="37"/>
      <c r="G193" s="37"/>
      <c r="H193" s="37"/>
      <c r="I193" s="37"/>
      <c r="J193" s="37"/>
      <c r="K193" s="37"/>
      <c r="L193" s="37"/>
      <c r="M193" s="37"/>
      <c r="N193" s="37">
        <f>IFERROR(IPMT('PV - AO'!$B$8,'PV - AO'!N$102-$A193+1,'PV - AO'!$B$7,'PV - AO'!#REF!),0)</f>
        <v>0</v>
      </c>
      <c r="O193" s="37">
        <f>IFERROR(IPMT('PV - AO'!$B$8,'PV - AO'!O$102-$A193+1,'PV - AO'!$B$7,'PV - AO'!#REF!),0)</f>
        <v>0</v>
      </c>
      <c r="P193" s="37">
        <f>IFERROR(IPMT('PV - AO'!$B$8,'PV - AO'!P$102-$A193+1,'PV - AO'!$B$7,'PV - AO'!#REF!),0)</f>
        <v>0</v>
      </c>
      <c r="Q193" s="37">
        <f>IFERROR(IPMT('PV - AO'!$B$8,'PV - AO'!Q$102-$A193+1,'PV - AO'!$B$7,'PV - AO'!#REF!),0)</f>
        <v>0</v>
      </c>
      <c r="R193" s="37">
        <f>IFERROR(IPMT('PV - AO'!$B$8,'PV - AO'!R$102-$A193+1,'PV - AO'!$B$7,'PV - AO'!#REF!),0)</f>
        <v>0</v>
      </c>
      <c r="S193" s="37">
        <f>IFERROR(IPMT('PV - AO'!$B$8,'PV - AO'!S$102-$A193+1,'PV - AO'!$B$7,'PV - AO'!#REF!),0)</f>
        <v>0</v>
      </c>
      <c r="T193" s="37">
        <f>IFERROR(IPMT('PV - AO'!$B$8,'PV - AO'!T$102-$A193+1,'PV - AO'!$B$7,'PV - AO'!#REF!),0)</f>
        <v>0</v>
      </c>
      <c r="U193" s="37">
        <f>IFERROR(IPMT('PV - AO'!$B$8,'PV - AO'!U$102-$A193+1,'PV - AO'!$B$7,'PV - AO'!#REF!),0)</f>
        <v>0</v>
      </c>
      <c r="V193" s="37">
        <f>IFERROR(IPMT('PV - AO'!$B$8,'PV - AO'!V$102-$A193+1,'PV - AO'!$B$7,'PV - AO'!#REF!),0)</f>
        <v>0</v>
      </c>
      <c r="W193" s="37">
        <f>IFERROR(IPMT('PV - AO'!$B$8,'PV - AO'!W$102-$A193+1,'PV - AO'!$B$7,'PV - AO'!#REF!),0)</f>
        <v>0</v>
      </c>
      <c r="X193" s="37">
        <f>IFERROR(IPMT('PV - AO'!$B$8,'PV - AO'!X$102-$A193+1,'PV - AO'!$B$7,'PV - AO'!#REF!),0)</f>
        <v>0</v>
      </c>
      <c r="Y193" s="37">
        <f>IFERROR(IPMT('PV - AO'!$B$8,'PV - AO'!Y$102-$A193+1,'PV - AO'!$B$7,'PV - AO'!#REF!),0)</f>
        <v>0</v>
      </c>
      <c r="Z193" s="37">
        <f>IFERROR(IPMT('PV - AO'!$B$8,'PV - AO'!Z$102-$A193+1,'PV - AO'!$B$7,'PV - AO'!#REF!),0)</f>
        <v>0</v>
      </c>
      <c r="AA193" s="37">
        <f>IFERROR(IPMT('PV - AO'!$B$8,'PV - AO'!AA$102-$A193+1,'PV - AO'!$B$7,'PV - AO'!#REF!),0)</f>
        <v>0</v>
      </c>
      <c r="AB193" s="37">
        <f>IFERROR(IPMT('PV - AO'!$B$8,'PV - AO'!AB$102-$A193+1,'PV - AO'!$B$7,'PV - AO'!#REF!),0)</f>
        <v>0</v>
      </c>
      <c r="AC193" s="37">
        <f>IFERROR(IPMT('PV - AO'!$B$8,'PV - AO'!AC$102-$A193+1,'PV - AO'!$B$7,'PV - AO'!#REF!),0)</f>
        <v>0</v>
      </c>
      <c r="AD193" s="37">
        <f>IFERROR(IPMT('PV - AO'!$B$8,'PV - AO'!AD$102-$A193+1,'PV - AO'!$B$7,'PV - AO'!#REF!),0)</f>
        <v>0</v>
      </c>
      <c r="AE193" s="37">
        <f>IFERROR(IPMT('PV - AO'!$B$8,'PV - AO'!AE$102-$A193+1,'PV - AO'!$B$7,'PV - AO'!#REF!),0)</f>
        <v>0</v>
      </c>
    </row>
    <row r="194" spans="1:31" ht="15" outlineLevel="1">
      <c r="A194">
        <v>14</v>
      </c>
      <c r="B194" s="37"/>
      <c r="C194" s="37"/>
      <c r="D194" s="37"/>
      <c r="E194" s="37"/>
      <c r="F194" s="37"/>
      <c r="G194" s="37"/>
      <c r="H194" s="37"/>
      <c r="I194" s="37"/>
      <c r="J194" s="37"/>
      <c r="K194" s="37"/>
      <c r="L194" s="37"/>
      <c r="M194" s="37"/>
      <c r="N194" s="37"/>
      <c r="O194" s="37">
        <f>IFERROR(IPMT('PV - AO'!$B$8,'PV - AO'!O$102-$A194+1,'PV - AO'!$B$7,'PV - AO'!#REF!),0)</f>
        <v>0</v>
      </c>
      <c r="P194" s="37">
        <f>IFERROR(IPMT('PV - AO'!$B$8,'PV - AO'!P$102-$A194+1,'PV - AO'!$B$7,'PV - AO'!#REF!),0)</f>
        <v>0</v>
      </c>
      <c r="Q194" s="37">
        <f>IFERROR(IPMT('PV - AO'!$B$8,'PV - AO'!Q$102-$A194+1,'PV - AO'!$B$7,'PV - AO'!#REF!),0)</f>
        <v>0</v>
      </c>
      <c r="R194" s="37">
        <f>IFERROR(IPMT('PV - AO'!$B$8,'PV - AO'!R$102-$A194+1,'PV - AO'!$B$7,'PV - AO'!#REF!),0)</f>
        <v>0</v>
      </c>
      <c r="S194" s="37">
        <f>IFERROR(IPMT('PV - AO'!$B$8,'PV - AO'!S$102-$A194+1,'PV - AO'!$B$7,'PV - AO'!#REF!),0)</f>
        <v>0</v>
      </c>
      <c r="T194" s="37">
        <f>IFERROR(IPMT('PV - AO'!$B$8,'PV - AO'!T$102-$A194+1,'PV - AO'!$B$7,'PV - AO'!#REF!),0)</f>
        <v>0</v>
      </c>
      <c r="U194" s="37">
        <f>IFERROR(IPMT('PV - AO'!$B$8,'PV - AO'!U$102-$A194+1,'PV - AO'!$B$7,'PV - AO'!#REF!),0)</f>
        <v>0</v>
      </c>
      <c r="V194" s="37">
        <f>IFERROR(IPMT('PV - AO'!$B$8,'PV - AO'!V$102-$A194+1,'PV - AO'!$B$7,'PV - AO'!#REF!),0)</f>
        <v>0</v>
      </c>
      <c r="W194" s="37">
        <f>IFERROR(IPMT('PV - AO'!$B$8,'PV - AO'!W$102-$A194+1,'PV - AO'!$B$7,'PV - AO'!#REF!),0)</f>
        <v>0</v>
      </c>
      <c r="X194" s="37">
        <f>IFERROR(IPMT('PV - AO'!$B$8,'PV - AO'!X$102-$A194+1,'PV - AO'!$B$7,'PV - AO'!#REF!),0)</f>
        <v>0</v>
      </c>
      <c r="Y194" s="37">
        <f>IFERROR(IPMT('PV - AO'!$B$8,'PV - AO'!Y$102-$A194+1,'PV - AO'!$B$7,'PV - AO'!#REF!),0)</f>
        <v>0</v>
      </c>
      <c r="Z194" s="37">
        <f>IFERROR(IPMT('PV - AO'!$B$8,'PV - AO'!Z$102-$A194+1,'PV - AO'!$B$7,'PV - AO'!#REF!),0)</f>
        <v>0</v>
      </c>
      <c r="AA194" s="37">
        <f>IFERROR(IPMT('PV - AO'!$B$8,'PV - AO'!AA$102-$A194+1,'PV - AO'!$B$7,'PV - AO'!#REF!),0)</f>
        <v>0</v>
      </c>
      <c r="AB194" s="37">
        <f>IFERROR(IPMT('PV - AO'!$B$8,'PV - AO'!AB$102-$A194+1,'PV - AO'!$B$7,'PV - AO'!#REF!),0)</f>
        <v>0</v>
      </c>
      <c r="AC194" s="37">
        <f>IFERROR(IPMT('PV - AO'!$B$8,'PV - AO'!AC$102-$A194+1,'PV - AO'!$B$7,'PV - AO'!#REF!),0)</f>
        <v>0</v>
      </c>
      <c r="AD194" s="37">
        <f>IFERROR(IPMT('PV - AO'!$B$8,'PV - AO'!AD$102-$A194+1,'PV - AO'!$B$7,'PV - AO'!#REF!),0)</f>
        <v>0</v>
      </c>
      <c r="AE194" s="37">
        <f>IFERROR(IPMT('PV - AO'!$B$8,'PV - AO'!AE$102-$A194+1,'PV - AO'!$B$7,'PV - AO'!#REF!),0)</f>
        <v>0</v>
      </c>
    </row>
    <row r="195" spans="1:31" ht="15" outlineLevel="1">
      <c r="A195">
        <v>15</v>
      </c>
      <c r="B195" s="37"/>
      <c r="C195" s="37"/>
      <c r="D195" s="37"/>
      <c r="E195" s="37"/>
      <c r="F195" s="37"/>
      <c r="G195" s="37"/>
      <c r="H195" s="37"/>
      <c r="I195" s="37"/>
      <c r="J195" s="37"/>
      <c r="K195" s="37"/>
      <c r="L195" s="37"/>
      <c r="M195" s="37"/>
      <c r="N195" s="37"/>
      <c r="O195" s="37"/>
      <c r="P195" s="37">
        <f>IFERROR(IPMT('PV - AO'!$B$8,'PV - AO'!P$102-$A195+1,'PV - AO'!$B$7,'PV - AO'!#REF!),0)</f>
        <v>0</v>
      </c>
      <c r="Q195" s="37">
        <f>IFERROR(IPMT('PV - AO'!$B$8,'PV - AO'!Q$102-$A195+1,'PV - AO'!$B$7,'PV - AO'!#REF!),0)</f>
        <v>0</v>
      </c>
      <c r="R195" s="37">
        <f>IFERROR(IPMT('PV - AO'!$B$8,'PV - AO'!R$102-$A195+1,'PV - AO'!$B$7,'PV - AO'!#REF!),0)</f>
        <v>0</v>
      </c>
      <c r="S195" s="37">
        <f>IFERROR(IPMT('PV - AO'!$B$8,'PV - AO'!S$102-$A195+1,'PV - AO'!$B$7,'PV - AO'!#REF!),0)</f>
        <v>0</v>
      </c>
      <c r="T195" s="37">
        <f>IFERROR(IPMT('PV - AO'!$B$8,'PV - AO'!T$102-$A195+1,'PV - AO'!$B$7,'PV - AO'!#REF!),0)</f>
        <v>0</v>
      </c>
      <c r="U195" s="37">
        <f>IFERROR(IPMT('PV - AO'!$B$8,'PV - AO'!U$102-$A195+1,'PV - AO'!$B$7,'PV - AO'!#REF!),0)</f>
        <v>0</v>
      </c>
      <c r="V195" s="37">
        <f>IFERROR(IPMT('PV - AO'!$B$8,'PV - AO'!V$102-$A195+1,'PV - AO'!$B$7,'PV - AO'!#REF!),0)</f>
        <v>0</v>
      </c>
      <c r="W195" s="37">
        <f>IFERROR(IPMT('PV - AO'!$B$8,'PV - AO'!W$102-$A195+1,'PV - AO'!$B$7,'PV - AO'!#REF!),0)</f>
        <v>0</v>
      </c>
      <c r="X195" s="37">
        <f>IFERROR(IPMT('PV - AO'!$B$8,'PV - AO'!X$102-$A195+1,'PV - AO'!$B$7,'PV - AO'!#REF!),0)</f>
        <v>0</v>
      </c>
      <c r="Y195" s="37">
        <f>IFERROR(IPMT('PV - AO'!$B$8,'PV - AO'!Y$102-$A195+1,'PV - AO'!$B$7,'PV - AO'!#REF!),0)</f>
        <v>0</v>
      </c>
      <c r="Z195" s="37">
        <f>IFERROR(IPMT('PV - AO'!$B$8,'PV - AO'!Z$102-$A195+1,'PV - AO'!$B$7,'PV - AO'!#REF!),0)</f>
        <v>0</v>
      </c>
      <c r="AA195" s="37">
        <f>IFERROR(IPMT('PV - AO'!$B$8,'PV - AO'!AA$102-$A195+1,'PV - AO'!$B$7,'PV - AO'!#REF!),0)</f>
        <v>0</v>
      </c>
      <c r="AB195" s="37">
        <f>IFERROR(IPMT('PV - AO'!$B$8,'PV - AO'!AB$102-$A195+1,'PV - AO'!$B$7,'PV - AO'!#REF!),0)</f>
        <v>0</v>
      </c>
      <c r="AC195" s="37">
        <f>IFERROR(IPMT('PV - AO'!$B$8,'PV - AO'!AC$102-$A195+1,'PV - AO'!$B$7,'PV - AO'!#REF!),0)</f>
        <v>0</v>
      </c>
      <c r="AD195" s="37">
        <f>IFERROR(IPMT('PV - AO'!$B$8,'PV - AO'!AD$102-$A195+1,'PV - AO'!$B$7,'PV - AO'!#REF!),0)</f>
        <v>0</v>
      </c>
      <c r="AE195" s="37">
        <f>IFERROR(IPMT('PV - AO'!$B$8,'PV - AO'!AE$102-$A195+1,'PV - AO'!$B$7,'PV - AO'!#REF!),0)</f>
        <v>0</v>
      </c>
    </row>
    <row r="196" spans="1:31" ht="15" outlineLevel="1">
      <c r="A196">
        <v>16</v>
      </c>
      <c r="B196" s="37"/>
      <c r="C196" s="37"/>
      <c r="D196" s="37"/>
      <c r="E196" s="37"/>
      <c r="F196" s="37"/>
      <c r="G196" s="37"/>
      <c r="H196" s="37"/>
      <c r="I196" s="37"/>
      <c r="J196" s="37"/>
      <c r="K196" s="37"/>
      <c r="L196" s="37"/>
      <c r="M196" s="37"/>
      <c r="N196" s="37"/>
      <c r="O196" s="37"/>
      <c r="P196" s="37"/>
      <c r="Q196" s="37">
        <f>IFERROR(IPMT('PV - AO'!$B$8,'PV - AO'!Q$102-$A196+1,'PV - AO'!$B$7,'PV - AO'!#REF!),0)</f>
        <v>0</v>
      </c>
      <c r="R196" s="37">
        <f>IFERROR(IPMT('PV - AO'!$B$8,'PV - AO'!R$102-$A196+1,'PV - AO'!$B$7,'PV - AO'!#REF!),0)</f>
        <v>0</v>
      </c>
      <c r="S196" s="37">
        <f>IFERROR(IPMT('PV - AO'!$B$8,'PV - AO'!S$102-$A196+1,'PV - AO'!$B$7,'PV - AO'!#REF!),0)</f>
        <v>0</v>
      </c>
      <c r="T196" s="37">
        <f>IFERROR(IPMT('PV - AO'!$B$8,'PV - AO'!T$102-$A196+1,'PV - AO'!$B$7,'PV - AO'!#REF!),0)</f>
        <v>0</v>
      </c>
      <c r="U196" s="37">
        <f>IFERROR(IPMT('PV - AO'!$B$8,'PV - AO'!U$102-$A196+1,'PV - AO'!$B$7,'PV - AO'!#REF!),0)</f>
        <v>0</v>
      </c>
      <c r="V196" s="37">
        <f>IFERROR(IPMT('PV - AO'!$B$8,'PV - AO'!V$102-$A196+1,'PV - AO'!$B$7,'PV - AO'!#REF!),0)</f>
        <v>0</v>
      </c>
      <c r="W196" s="37">
        <f>IFERROR(IPMT('PV - AO'!$B$8,'PV - AO'!W$102-$A196+1,'PV - AO'!$B$7,'PV - AO'!#REF!),0)</f>
        <v>0</v>
      </c>
      <c r="X196" s="37">
        <f>IFERROR(IPMT('PV - AO'!$B$8,'PV - AO'!X$102-$A196+1,'PV - AO'!$B$7,'PV - AO'!#REF!),0)</f>
        <v>0</v>
      </c>
      <c r="Y196" s="37">
        <f>IFERROR(IPMT('PV - AO'!$B$8,'PV - AO'!Y$102-$A196+1,'PV - AO'!$B$7,'PV - AO'!#REF!),0)</f>
        <v>0</v>
      </c>
      <c r="Z196" s="37">
        <f>IFERROR(IPMT('PV - AO'!$B$8,'PV - AO'!Z$102-$A196+1,'PV - AO'!$B$7,'PV - AO'!#REF!),0)</f>
        <v>0</v>
      </c>
      <c r="AA196" s="37">
        <f>IFERROR(IPMT('PV - AO'!$B$8,'PV - AO'!AA$102-$A196+1,'PV - AO'!$B$7,'PV - AO'!#REF!),0)</f>
        <v>0</v>
      </c>
      <c r="AB196" s="37">
        <f>IFERROR(IPMT('PV - AO'!$B$8,'PV - AO'!AB$102-$A196+1,'PV - AO'!$B$7,'PV - AO'!#REF!),0)</f>
        <v>0</v>
      </c>
      <c r="AC196" s="37">
        <f>IFERROR(IPMT('PV - AO'!$B$8,'PV - AO'!AC$102-$A196+1,'PV - AO'!$B$7,'PV - AO'!#REF!),0)</f>
        <v>0</v>
      </c>
      <c r="AD196" s="37">
        <f>IFERROR(IPMT('PV - AO'!$B$8,'PV - AO'!AD$102-$A196+1,'PV - AO'!$B$7,'PV - AO'!#REF!),0)</f>
        <v>0</v>
      </c>
      <c r="AE196" s="37">
        <f>IFERROR(IPMT('PV - AO'!$B$8,'PV - AO'!AE$102-$A196+1,'PV - AO'!$B$7,'PV - AO'!#REF!),0)</f>
        <v>0</v>
      </c>
    </row>
    <row r="197" spans="1:31" ht="15" outlineLevel="1">
      <c r="A197">
        <v>17</v>
      </c>
      <c r="B197" s="37"/>
      <c r="C197" s="37"/>
      <c r="D197" s="37"/>
      <c r="E197" s="37"/>
      <c r="F197" s="37"/>
      <c r="G197" s="37"/>
      <c r="H197" s="37"/>
      <c r="I197" s="37"/>
      <c r="J197" s="37"/>
      <c r="K197" s="37"/>
      <c r="L197" s="37"/>
      <c r="M197" s="37"/>
      <c r="N197" s="37"/>
      <c r="O197" s="37"/>
      <c r="P197" s="37"/>
      <c r="Q197" s="37"/>
      <c r="R197" s="37">
        <f>IFERROR(IPMT('PV - AO'!$B$8,'PV - AO'!R$102-$A197+1,'PV - AO'!$B$7,'PV - AO'!#REF!),0)</f>
        <v>0</v>
      </c>
      <c r="S197" s="37">
        <f>IFERROR(IPMT('PV - AO'!$B$8,'PV - AO'!S$102-$A197+1,'PV - AO'!$B$7,'PV - AO'!#REF!),0)</f>
        <v>0</v>
      </c>
      <c r="T197" s="37">
        <f>IFERROR(IPMT('PV - AO'!$B$8,'PV - AO'!T$102-$A197+1,'PV - AO'!$B$7,'PV - AO'!#REF!),0)</f>
        <v>0</v>
      </c>
      <c r="U197" s="37">
        <f>IFERROR(IPMT('PV - AO'!$B$8,'PV - AO'!U$102-$A197+1,'PV - AO'!$B$7,'PV - AO'!#REF!),0)</f>
        <v>0</v>
      </c>
      <c r="V197" s="37">
        <f>IFERROR(IPMT('PV - AO'!$B$8,'PV - AO'!V$102-$A197+1,'PV - AO'!$B$7,'PV - AO'!#REF!),0)</f>
        <v>0</v>
      </c>
      <c r="W197" s="37">
        <f>IFERROR(IPMT('PV - AO'!$B$8,'PV - AO'!W$102-$A197+1,'PV - AO'!$B$7,'PV - AO'!#REF!),0)</f>
        <v>0</v>
      </c>
      <c r="X197" s="37">
        <f>IFERROR(IPMT('PV - AO'!$B$8,'PV - AO'!X$102-$A197+1,'PV - AO'!$B$7,'PV - AO'!#REF!),0)</f>
        <v>0</v>
      </c>
      <c r="Y197" s="37">
        <f>IFERROR(IPMT('PV - AO'!$B$8,'PV - AO'!Y$102-$A197+1,'PV - AO'!$B$7,'PV - AO'!#REF!),0)</f>
        <v>0</v>
      </c>
      <c r="Z197" s="37">
        <f>IFERROR(IPMT('PV - AO'!$B$8,'PV - AO'!Z$102-$A197+1,'PV - AO'!$B$7,'PV - AO'!#REF!),0)</f>
        <v>0</v>
      </c>
      <c r="AA197" s="37">
        <f>IFERROR(IPMT('PV - AO'!$B$8,'PV - AO'!AA$102-$A197+1,'PV - AO'!$B$7,'PV - AO'!#REF!),0)</f>
        <v>0</v>
      </c>
      <c r="AB197" s="37">
        <f>IFERROR(IPMT('PV - AO'!$B$8,'PV - AO'!AB$102-$A197+1,'PV - AO'!$B$7,'PV - AO'!#REF!),0)</f>
        <v>0</v>
      </c>
      <c r="AC197" s="37">
        <f>IFERROR(IPMT('PV - AO'!$B$8,'PV - AO'!AC$102-$A197+1,'PV - AO'!$B$7,'PV - AO'!#REF!),0)</f>
        <v>0</v>
      </c>
      <c r="AD197" s="37">
        <f>IFERROR(IPMT('PV - AO'!$B$8,'PV - AO'!AD$102-$A197+1,'PV - AO'!$B$7,'PV - AO'!#REF!),0)</f>
        <v>0</v>
      </c>
      <c r="AE197" s="37">
        <f>IFERROR(IPMT('PV - AO'!$B$8,'PV - AO'!AE$102-$A197+1,'PV - AO'!$B$7,'PV - AO'!#REF!),0)</f>
        <v>0</v>
      </c>
    </row>
    <row r="198" spans="1:31" ht="15" outlineLevel="1">
      <c r="A198">
        <v>18</v>
      </c>
      <c r="B198" s="37"/>
      <c r="C198" s="37"/>
      <c r="D198" s="37"/>
      <c r="E198" s="37"/>
      <c r="F198" s="37"/>
      <c r="G198" s="37"/>
      <c r="H198" s="37"/>
      <c r="I198" s="37"/>
      <c r="J198" s="37"/>
      <c r="K198" s="37"/>
      <c r="L198" s="37"/>
      <c r="M198" s="37"/>
      <c r="N198" s="37"/>
      <c r="O198" s="37"/>
      <c r="P198" s="37"/>
      <c r="Q198" s="37"/>
      <c r="R198" s="37"/>
      <c r="S198" s="37">
        <f>IFERROR(IPMT('PV - AO'!$B$8,'PV - AO'!S$102-$A198+1,'PV - AO'!$B$7,'PV - AO'!#REF!),0)</f>
        <v>0</v>
      </c>
      <c r="T198" s="37">
        <f>IFERROR(IPMT('PV - AO'!$B$8,'PV - AO'!T$102-$A198+1,'PV - AO'!$B$7,'PV - AO'!#REF!),0)</f>
        <v>0</v>
      </c>
      <c r="U198" s="37">
        <f>IFERROR(IPMT('PV - AO'!$B$8,'PV - AO'!U$102-$A198+1,'PV - AO'!$B$7,'PV - AO'!#REF!),0)</f>
        <v>0</v>
      </c>
      <c r="V198" s="37">
        <f>IFERROR(IPMT('PV - AO'!$B$8,'PV - AO'!V$102-$A198+1,'PV - AO'!$B$7,'PV - AO'!#REF!),0)</f>
        <v>0</v>
      </c>
      <c r="W198" s="37">
        <f>IFERROR(IPMT('PV - AO'!$B$8,'PV - AO'!W$102-$A198+1,'PV - AO'!$B$7,'PV - AO'!#REF!),0)</f>
        <v>0</v>
      </c>
      <c r="X198" s="37">
        <f>IFERROR(IPMT('PV - AO'!$B$8,'PV - AO'!X$102-$A198+1,'PV - AO'!$B$7,'PV - AO'!#REF!),0)</f>
        <v>0</v>
      </c>
      <c r="Y198" s="37">
        <f>IFERROR(IPMT('PV - AO'!$B$8,'PV - AO'!Y$102-$A198+1,'PV - AO'!$B$7,'PV - AO'!#REF!),0)</f>
        <v>0</v>
      </c>
      <c r="Z198" s="37">
        <f>IFERROR(IPMT('PV - AO'!$B$8,'PV - AO'!Z$102-$A198+1,'PV - AO'!$B$7,'PV - AO'!#REF!),0)</f>
        <v>0</v>
      </c>
      <c r="AA198" s="37">
        <f>IFERROR(IPMT('PV - AO'!$B$8,'PV - AO'!AA$102-$A198+1,'PV - AO'!$B$7,'PV - AO'!#REF!),0)</f>
        <v>0</v>
      </c>
      <c r="AB198" s="37">
        <f>IFERROR(IPMT('PV - AO'!$B$8,'PV - AO'!AB$102-$A198+1,'PV - AO'!$B$7,'PV - AO'!#REF!),0)</f>
        <v>0</v>
      </c>
      <c r="AC198" s="37">
        <f>IFERROR(IPMT('PV - AO'!$B$8,'PV - AO'!AC$102-$A198+1,'PV - AO'!$B$7,'PV - AO'!#REF!),0)</f>
        <v>0</v>
      </c>
      <c r="AD198" s="37">
        <f>IFERROR(IPMT('PV - AO'!$B$8,'PV - AO'!AD$102-$A198+1,'PV - AO'!$B$7,'PV - AO'!#REF!),0)</f>
        <v>0</v>
      </c>
      <c r="AE198" s="37">
        <f>IFERROR(IPMT('PV - AO'!$B$8,'PV - AO'!AE$102-$A198+1,'PV - AO'!$B$7,'PV - AO'!#REF!),0)</f>
        <v>0</v>
      </c>
    </row>
    <row r="199" spans="1:31" ht="15" outlineLevel="1">
      <c r="A199">
        <v>19</v>
      </c>
      <c r="B199" s="37"/>
      <c r="C199" s="37"/>
      <c r="D199" s="37"/>
      <c r="E199" s="37"/>
      <c r="F199" s="37"/>
      <c r="G199" s="37"/>
      <c r="H199" s="37"/>
      <c r="I199" s="37"/>
      <c r="J199" s="37"/>
      <c r="K199" s="37"/>
      <c r="L199" s="37"/>
      <c r="M199" s="37"/>
      <c r="N199" s="37"/>
      <c r="O199" s="37"/>
      <c r="P199" s="37"/>
      <c r="Q199" s="37"/>
      <c r="R199" s="37"/>
      <c r="S199" s="37"/>
      <c r="T199" s="37">
        <f>IFERROR(IPMT('PV - AO'!$B$8,'PV - AO'!T$102-$A199+1,'PV - AO'!$B$7,'PV - AO'!#REF!),0)</f>
        <v>0</v>
      </c>
      <c r="U199" s="37">
        <f>IFERROR(IPMT('PV - AO'!$B$8,'PV - AO'!U$102-$A199+1,'PV - AO'!$B$7,'PV - AO'!#REF!),0)</f>
        <v>0</v>
      </c>
      <c r="V199" s="37">
        <f>IFERROR(IPMT('PV - AO'!$B$8,'PV - AO'!V$102-$A199+1,'PV - AO'!$B$7,'PV - AO'!#REF!),0)</f>
        <v>0</v>
      </c>
      <c r="W199" s="37">
        <f>IFERROR(IPMT('PV - AO'!$B$8,'PV - AO'!W$102-$A199+1,'PV - AO'!$B$7,'PV - AO'!#REF!),0)</f>
        <v>0</v>
      </c>
      <c r="X199" s="37">
        <f>IFERROR(IPMT('PV - AO'!$B$8,'PV - AO'!X$102-$A199+1,'PV - AO'!$B$7,'PV - AO'!#REF!),0)</f>
        <v>0</v>
      </c>
      <c r="Y199" s="37">
        <f>IFERROR(IPMT('PV - AO'!$B$8,'PV - AO'!Y$102-$A199+1,'PV - AO'!$B$7,'PV - AO'!#REF!),0)</f>
        <v>0</v>
      </c>
      <c r="Z199" s="37">
        <f>IFERROR(IPMT('PV - AO'!$B$8,'PV - AO'!Z$102-$A199+1,'PV - AO'!$B$7,'PV - AO'!#REF!),0)</f>
        <v>0</v>
      </c>
      <c r="AA199" s="37">
        <f>IFERROR(IPMT('PV - AO'!$B$8,'PV - AO'!AA$102-$A199+1,'PV - AO'!$B$7,'PV - AO'!#REF!),0)</f>
        <v>0</v>
      </c>
      <c r="AB199" s="37">
        <f>IFERROR(IPMT('PV - AO'!$B$8,'PV - AO'!AB$102-$A199+1,'PV - AO'!$B$7,'PV - AO'!#REF!),0)</f>
        <v>0</v>
      </c>
      <c r="AC199" s="37">
        <f>IFERROR(IPMT('PV - AO'!$B$8,'PV - AO'!AC$102-$A199+1,'PV - AO'!$B$7,'PV - AO'!#REF!),0)</f>
        <v>0</v>
      </c>
      <c r="AD199" s="37">
        <f>IFERROR(IPMT('PV - AO'!$B$8,'PV - AO'!AD$102-$A199+1,'PV - AO'!$B$7,'PV - AO'!#REF!),0)</f>
        <v>0</v>
      </c>
      <c r="AE199" s="37">
        <f>IFERROR(IPMT('PV - AO'!$B$8,'PV - AO'!AE$102-$A199+1,'PV - AO'!$B$7,'PV - AO'!#REF!),0)</f>
        <v>0</v>
      </c>
    </row>
    <row r="200" spans="1:31" ht="15" outlineLevel="1">
      <c r="A200">
        <v>20</v>
      </c>
      <c r="B200" s="37"/>
      <c r="C200" s="37"/>
      <c r="D200" s="37"/>
      <c r="E200" s="37"/>
      <c r="F200" s="37"/>
      <c r="G200" s="37"/>
      <c r="H200" s="37"/>
      <c r="I200" s="37"/>
      <c r="J200" s="37"/>
      <c r="K200" s="37"/>
      <c r="L200" s="37"/>
      <c r="M200" s="37"/>
      <c r="N200" s="37"/>
      <c r="O200" s="37"/>
      <c r="P200" s="37"/>
      <c r="Q200" s="37"/>
      <c r="R200" s="37"/>
      <c r="S200" s="37"/>
      <c r="T200" s="37"/>
      <c r="U200" s="37">
        <f>IFERROR(IPMT('PV - AO'!$B$8,'PV - AO'!U$102-$A200+1,'PV - AO'!$B$7,'PV - AO'!#REF!),0)</f>
        <v>0</v>
      </c>
      <c r="V200" s="37">
        <f>IFERROR(IPMT('PV - AO'!$B$8,'PV - AO'!V$102-$A200+1,'PV - AO'!$B$7,'PV - AO'!#REF!),0)</f>
        <v>0</v>
      </c>
      <c r="W200" s="37">
        <f>IFERROR(IPMT('PV - AO'!$B$8,'PV - AO'!W$102-$A200+1,'PV - AO'!$B$7,'PV - AO'!#REF!),0)</f>
        <v>0</v>
      </c>
      <c r="X200" s="37">
        <f>IFERROR(IPMT('PV - AO'!$B$8,'PV - AO'!X$102-$A200+1,'PV - AO'!$B$7,'PV - AO'!#REF!),0)</f>
        <v>0</v>
      </c>
      <c r="Y200" s="37">
        <f>IFERROR(IPMT('PV - AO'!$B$8,'PV - AO'!Y$102-$A200+1,'PV - AO'!$B$7,'PV - AO'!#REF!),0)</f>
        <v>0</v>
      </c>
      <c r="Z200" s="37">
        <f>IFERROR(IPMT('PV - AO'!$B$8,'PV - AO'!Z$102-$A200+1,'PV - AO'!$B$7,'PV - AO'!#REF!),0)</f>
        <v>0</v>
      </c>
      <c r="AA200" s="37">
        <f>IFERROR(IPMT('PV - AO'!$B$8,'PV - AO'!AA$102-$A200+1,'PV - AO'!$B$7,'PV - AO'!#REF!),0)</f>
        <v>0</v>
      </c>
      <c r="AB200" s="37">
        <f>IFERROR(IPMT('PV - AO'!$B$8,'PV - AO'!AB$102-$A200+1,'PV - AO'!$B$7,'PV - AO'!#REF!),0)</f>
        <v>0</v>
      </c>
      <c r="AC200" s="37">
        <f>IFERROR(IPMT('PV - AO'!$B$8,'PV - AO'!AC$102-$A200+1,'PV - AO'!$B$7,'PV - AO'!#REF!),0)</f>
        <v>0</v>
      </c>
      <c r="AD200" s="37">
        <f>IFERROR(IPMT('PV - AO'!$B$8,'PV - AO'!AD$102-$A200+1,'PV - AO'!$B$7,'PV - AO'!#REF!),0)</f>
        <v>0</v>
      </c>
      <c r="AE200" s="37">
        <f>IFERROR(IPMT('PV - AO'!$B$8,'PV - AO'!AE$102-$A200+1,'PV - AO'!$B$7,'PV - AO'!#REF!),0)</f>
        <v>0</v>
      </c>
    </row>
    <row r="201" spans="1:31" ht="15" outlineLevel="1">
      <c r="A201">
        <v>21</v>
      </c>
      <c r="B201" s="37"/>
      <c r="C201" s="37"/>
      <c r="D201" s="37"/>
      <c r="E201" s="37"/>
      <c r="F201" s="37"/>
      <c r="G201" s="37"/>
      <c r="H201" s="37"/>
      <c r="I201" s="37"/>
      <c r="J201" s="37"/>
      <c r="K201" s="37"/>
      <c r="L201" s="37"/>
      <c r="M201" s="37"/>
      <c r="N201" s="37"/>
      <c r="O201" s="37"/>
      <c r="P201" s="37"/>
      <c r="Q201" s="37"/>
      <c r="R201" s="37"/>
      <c r="S201" s="37"/>
      <c r="T201" s="37"/>
      <c r="U201" s="37"/>
      <c r="V201" s="37">
        <f>IFERROR(IPMT('PV - AO'!$B$8,'PV - AO'!V$102-$A201+1,'PV - AO'!$B$7,'PV - AO'!#REF!),0)</f>
        <v>0</v>
      </c>
      <c r="W201" s="37">
        <f>IFERROR(IPMT('PV - AO'!$B$8,'PV - AO'!W$102-$A201+1,'PV - AO'!$B$7,'PV - AO'!#REF!),0)</f>
        <v>0</v>
      </c>
      <c r="X201" s="37">
        <f>IFERROR(IPMT('PV - AO'!$B$8,'PV - AO'!X$102-$A201+1,'PV - AO'!$B$7,'PV - AO'!#REF!),0)</f>
        <v>0</v>
      </c>
      <c r="Y201" s="37">
        <f>IFERROR(IPMT('PV - AO'!$B$8,'PV - AO'!Y$102-$A201+1,'PV - AO'!$B$7,'PV - AO'!#REF!),0)</f>
        <v>0</v>
      </c>
      <c r="Z201" s="37">
        <f>IFERROR(IPMT('PV - AO'!$B$8,'PV - AO'!Z$102-$A201+1,'PV - AO'!$B$7,'PV - AO'!#REF!),0)</f>
        <v>0</v>
      </c>
      <c r="AA201" s="37">
        <f>IFERROR(IPMT('PV - AO'!$B$8,'PV - AO'!AA$102-$A201+1,'PV - AO'!$B$7,'PV - AO'!#REF!),0)</f>
        <v>0</v>
      </c>
      <c r="AB201" s="37">
        <f>IFERROR(IPMT('PV - AO'!$B$8,'PV - AO'!AB$102-$A201+1,'PV - AO'!$B$7,'PV - AO'!#REF!),0)</f>
        <v>0</v>
      </c>
      <c r="AC201" s="37">
        <f>IFERROR(IPMT('PV - AO'!$B$8,'PV - AO'!AC$102-$A201+1,'PV - AO'!$B$7,'PV - AO'!#REF!),0)</f>
        <v>0</v>
      </c>
      <c r="AD201" s="37">
        <f>IFERROR(IPMT('PV - AO'!$B$8,'PV - AO'!AD$102-$A201+1,'PV - AO'!$B$7,'PV - AO'!#REF!),0)</f>
        <v>0</v>
      </c>
      <c r="AE201" s="37">
        <f>IFERROR(IPMT('PV - AO'!$B$8,'PV - AO'!AE$102-$A201+1,'PV - AO'!$B$7,'PV - AO'!#REF!),0)</f>
        <v>0</v>
      </c>
    </row>
    <row r="202" spans="1:31" ht="15" outlineLevel="1">
      <c r="A202">
        <v>22</v>
      </c>
      <c r="B202" s="37"/>
      <c r="C202" s="37"/>
      <c r="D202" s="37"/>
      <c r="E202" s="37"/>
      <c r="F202" s="37"/>
      <c r="G202" s="37"/>
      <c r="H202" s="37"/>
      <c r="I202" s="37"/>
      <c r="J202" s="37"/>
      <c r="K202" s="37"/>
      <c r="L202" s="37"/>
      <c r="M202" s="37"/>
      <c r="N202" s="37"/>
      <c r="O202" s="37"/>
      <c r="P202" s="37"/>
      <c r="Q202" s="37"/>
      <c r="R202" s="37"/>
      <c r="S202" s="37"/>
      <c r="T202" s="37"/>
      <c r="U202" s="37"/>
      <c r="V202" s="37"/>
      <c r="W202" s="37">
        <f>IFERROR(IPMT('PV - AO'!$B$8,'PV - AO'!W$102-$A202+1,'PV - AO'!$B$7,'PV - AO'!#REF!),0)</f>
        <v>0</v>
      </c>
      <c r="X202" s="37">
        <f>IFERROR(IPMT('PV - AO'!$B$8,'PV - AO'!X$102-$A202+1,'PV - AO'!$B$7,'PV - AO'!#REF!),0)</f>
        <v>0</v>
      </c>
      <c r="Y202" s="37">
        <f>IFERROR(IPMT('PV - AO'!$B$8,'PV - AO'!Y$102-$A202+1,'PV - AO'!$B$7,'PV - AO'!#REF!),0)</f>
        <v>0</v>
      </c>
      <c r="Z202" s="37">
        <f>IFERROR(IPMT('PV - AO'!$B$8,'PV - AO'!Z$102-$A202+1,'PV - AO'!$B$7,'PV - AO'!#REF!),0)</f>
        <v>0</v>
      </c>
      <c r="AA202" s="37">
        <f>IFERROR(IPMT('PV - AO'!$B$8,'PV - AO'!AA$102-$A202+1,'PV - AO'!$B$7,'PV - AO'!#REF!),0)</f>
        <v>0</v>
      </c>
      <c r="AB202" s="37">
        <f>IFERROR(IPMT('PV - AO'!$B$8,'PV - AO'!AB$102-$A202+1,'PV - AO'!$B$7,'PV - AO'!#REF!),0)</f>
        <v>0</v>
      </c>
      <c r="AC202" s="37">
        <f>IFERROR(IPMT('PV - AO'!$B$8,'PV - AO'!AC$102-$A202+1,'PV - AO'!$B$7,'PV - AO'!#REF!),0)</f>
        <v>0</v>
      </c>
      <c r="AD202" s="37">
        <f>IFERROR(IPMT('PV - AO'!$B$8,'PV - AO'!AD$102-$A202+1,'PV - AO'!$B$7,'PV - AO'!#REF!),0)</f>
        <v>0</v>
      </c>
      <c r="AE202" s="37">
        <f>IFERROR(IPMT('PV - AO'!$B$8,'PV - AO'!AE$102-$A202+1,'PV - AO'!$B$7,'PV - AO'!#REF!),0)</f>
        <v>0</v>
      </c>
    </row>
    <row r="203" spans="1:31" ht="15" outlineLevel="1">
      <c r="A203">
        <v>23</v>
      </c>
      <c r="B203" s="37"/>
      <c r="C203" s="37"/>
      <c r="D203" s="37"/>
      <c r="E203" s="37"/>
      <c r="F203" s="37"/>
      <c r="G203" s="37"/>
      <c r="H203" s="37"/>
      <c r="I203" s="37"/>
      <c r="J203" s="37"/>
      <c r="K203" s="37"/>
      <c r="L203" s="37"/>
      <c r="M203" s="37"/>
      <c r="N203" s="37"/>
      <c r="O203" s="37"/>
      <c r="P203" s="37"/>
      <c r="Q203" s="37"/>
      <c r="R203" s="37"/>
      <c r="S203" s="37"/>
      <c r="T203" s="37"/>
      <c r="U203" s="37"/>
      <c r="V203" s="37"/>
      <c r="W203" s="37"/>
      <c r="X203" s="37">
        <f>IFERROR(IPMT('PV - AO'!$B$8,'PV - AO'!X$102-$A203+1,'PV - AO'!$B$7,'PV - AO'!#REF!),0)</f>
        <v>0</v>
      </c>
      <c r="Y203" s="37">
        <f>IFERROR(IPMT('PV - AO'!$B$8,'PV - AO'!Y$102-$A203+1,'PV - AO'!$B$7,'PV - AO'!#REF!),0)</f>
        <v>0</v>
      </c>
      <c r="Z203" s="37">
        <f>IFERROR(IPMT('PV - AO'!$B$8,'PV - AO'!Z$102-$A203+1,'PV - AO'!$B$7,'PV - AO'!#REF!),0)</f>
        <v>0</v>
      </c>
      <c r="AA203" s="37">
        <f>IFERROR(IPMT('PV - AO'!$B$8,'PV - AO'!AA$102-$A203+1,'PV - AO'!$B$7,'PV - AO'!#REF!),0)</f>
        <v>0</v>
      </c>
      <c r="AB203" s="37">
        <f>IFERROR(IPMT('PV - AO'!$B$8,'PV - AO'!AB$102-$A203+1,'PV - AO'!$B$7,'PV - AO'!#REF!),0)</f>
        <v>0</v>
      </c>
      <c r="AC203" s="37">
        <f>IFERROR(IPMT('PV - AO'!$B$8,'PV - AO'!AC$102-$A203+1,'PV - AO'!$B$7,'PV - AO'!#REF!),0)</f>
        <v>0</v>
      </c>
      <c r="AD203" s="37">
        <f>IFERROR(IPMT('PV - AO'!$B$8,'PV - AO'!AD$102-$A203+1,'PV - AO'!$B$7,'PV - AO'!#REF!),0)</f>
        <v>0</v>
      </c>
      <c r="AE203" s="37">
        <f>IFERROR(IPMT('PV - AO'!$B$8,'PV - AO'!AE$102-$A203+1,'PV - AO'!$B$7,'PV - AO'!#REF!),0)</f>
        <v>0</v>
      </c>
    </row>
    <row r="204" spans="1:31" ht="15" outlineLevel="1">
      <c r="A204">
        <v>24</v>
      </c>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f>IFERROR(IPMT('PV - AO'!$B$8,'PV - AO'!Y$102-$A204+1,'PV - AO'!$B$7,'PV - AO'!#REF!),0)</f>
        <v>0</v>
      </c>
      <c r="Z204" s="37">
        <f>IFERROR(IPMT('PV - AO'!$B$8,'PV - AO'!Z$102-$A204+1,'PV - AO'!$B$7,'PV - AO'!#REF!),0)</f>
        <v>0</v>
      </c>
      <c r="AA204" s="37">
        <f>IFERROR(IPMT('PV - AO'!$B$8,'PV - AO'!AA$102-$A204+1,'PV - AO'!$B$7,'PV - AO'!#REF!),0)</f>
        <v>0</v>
      </c>
      <c r="AB204" s="37">
        <f>IFERROR(IPMT('PV - AO'!$B$8,'PV - AO'!AB$102-$A204+1,'PV - AO'!$B$7,'PV - AO'!#REF!),0)</f>
        <v>0</v>
      </c>
      <c r="AC204" s="37">
        <f>IFERROR(IPMT('PV - AO'!$B$8,'PV - AO'!AC$102-$A204+1,'PV - AO'!$B$7,'PV - AO'!#REF!),0)</f>
        <v>0</v>
      </c>
      <c r="AD204" s="37">
        <f>IFERROR(IPMT('PV - AO'!$B$8,'PV - AO'!AD$102-$A204+1,'PV - AO'!$B$7,'PV - AO'!#REF!),0)</f>
        <v>0</v>
      </c>
      <c r="AE204" s="37">
        <f>IFERROR(IPMT('PV - AO'!$B$8,'PV - AO'!AE$102-$A204+1,'PV - AO'!$B$7,'PV - AO'!#REF!),0)</f>
        <v>0</v>
      </c>
    </row>
    <row r="205" spans="1:31" ht="15" outlineLevel="1">
      <c r="A205">
        <v>25</v>
      </c>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f>IFERROR(IPMT('PV - AO'!$B$8,'PV - AO'!Z$102-$A205+1,'PV - AO'!$B$7,'PV - AO'!#REF!),0)</f>
        <v>0</v>
      </c>
      <c r="AA205" s="37">
        <f>IFERROR(IPMT('PV - AO'!$B$8,'PV - AO'!AA$102-$A205+1,'PV - AO'!$B$7,'PV - AO'!#REF!),0)</f>
        <v>0</v>
      </c>
      <c r="AB205" s="37">
        <f>IFERROR(IPMT('PV - AO'!$B$8,'PV - AO'!AB$102-$A205+1,'PV - AO'!$B$7,'PV - AO'!#REF!),0)</f>
        <v>0</v>
      </c>
      <c r="AC205" s="37">
        <f>IFERROR(IPMT('PV - AO'!$B$8,'PV - AO'!AC$102-$A205+1,'PV - AO'!$B$7,'PV - AO'!#REF!),0)</f>
        <v>0</v>
      </c>
      <c r="AD205" s="37">
        <f>IFERROR(IPMT('PV - AO'!$B$8,'PV - AO'!AD$102-$A205+1,'PV - AO'!$B$7,'PV - AO'!#REF!),0)</f>
        <v>0</v>
      </c>
      <c r="AE205" s="37">
        <f>IFERROR(IPMT('PV - AO'!$B$8,'PV - AO'!AE$102-$A205+1,'PV - AO'!$B$7,'PV - AO'!#REF!),0)</f>
        <v>0</v>
      </c>
    </row>
    <row r="206" spans="1:31" ht="15" outlineLevel="1">
      <c r="A206">
        <v>26</v>
      </c>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f>IFERROR(IPMT('PV - AO'!$B$8,'PV - AO'!AA$102-$A206+1,'PV - AO'!$B$7,'PV - AO'!#REF!),0)</f>
        <v>0</v>
      </c>
      <c r="AB206" s="37">
        <f>IFERROR(IPMT('PV - AO'!$B$8,'PV - AO'!AB$102-$A206+1,'PV - AO'!$B$7,'PV - AO'!#REF!),0)</f>
        <v>0</v>
      </c>
      <c r="AC206" s="37">
        <f>IFERROR(IPMT('PV - AO'!$B$8,'PV - AO'!AC$102-$A206+1,'PV - AO'!$B$7,'PV - AO'!#REF!),0)</f>
        <v>0</v>
      </c>
      <c r="AD206" s="37">
        <f>IFERROR(IPMT('PV - AO'!$B$8,'PV - AO'!AD$102-$A206+1,'PV - AO'!$B$7,'PV - AO'!#REF!),0)</f>
        <v>0</v>
      </c>
      <c r="AE206" s="37">
        <f>IFERROR(IPMT('PV - AO'!$B$8,'PV - AO'!AE$102-$A206+1,'PV - AO'!$B$7,'PV - AO'!#REF!),0)</f>
        <v>0</v>
      </c>
    </row>
    <row r="207" spans="1:31" ht="15" outlineLevel="1">
      <c r="A207">
        <v>27</v>
      </c>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f>IFERROR(IPMT('PV - AO'!$B$8,'PV - AO'!AB$102-$A207+1,'PV - AO'!$B$7,'PV - AO'!#REF!),0)</f>
        <v>0</v>
      </c>
      <c r="AC207" s="37">
        <f>IFERROR(IPMT('PV - AO'!$B$8,'PV - AO'!AC$102-$A207+1,'PV - AO'!$B$7,'PV - AO'!#REF!),0)</f>
        <v>0</v>
      </c>
      <c r="AD207" s="37">
        <f>IFERROR(IPMT('PV - AO'!$B$8,'PV - AO'!AD$102-$A207+1,'PV - AO'!$B$7,'PV - AO'!#REF!),0)</f>
        <v>0</v>
      </c>
      <c r="AE207" s="37">
        <f>IFERROR(IPMT('PV - AO'!$B$8,'PV - AO'!AE$102-$A207+1,'PV - AO'!$B$7,'PV - AO'!#REF!),0)</f>
        <v>0</v>
      </c>
    </row>
    <row r="208" spans="1:31" ht="15" outlineLevel="1">
      <c r="A208">
        <v>28</v>
      </c>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f>IFERROR(IPMT('PV - AO'!$B$8,'PV - AO'!AC$102-$A208+1,'PV - AO'!$B$7,'PV - AO'!#REF!),0)</f>
        <v>0</v>
      </c>
      <c r="AD208" s="37">
        <f>IFERROR(IPMT('PV - AO'!$B$8,'PV - AO'!AD$102-$A208+1,'PV - AO'!$B$7,'PV - AO'!#REF!),0)</f>
        <v>0</v>
      </c>
      <c r="AE208" s="37">
        <f>IFERROR(IPMT('PV - AO'!$B$8,'PV - AO'!AE$102-$A208+1,'PV - AO'!$B$7,'PV - AO'!#REF!),0)</f>
        <v>0</v>
      </c>
    </row>
    <row r="209" spans="1:31" ht="15" outlineLevel="1">
      <c r="A209">
        <v>29</v>
      </c>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f>IFERROR(IPMT('PV - AO'!$B$8,'PV - AO'!AD$102-$A209+1,'PV - AO'!$B$7,'PV - AO'!#REF!),0)</f>
        <v>0</v>
      </c>
      <c r="AE209" s="37">
        <f>IFERROR(IPMT('PV - AO'!$B$8,'PV - AO'!AE$102-$A209+1,'PV - AO'!$B$7,'PV - AO'!#REF!),0)</f>
        <v>0</v>
      </c>
    </row>
    <row r="210" spans="1:31" ht="15" outlineLevel="1">
      <c r="A210">
        <v>30</v>
      </c>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f>IFERROR(IPMT('PV - AO'!$B$8,'PV - AO'!AE$102-$A210+1,'PV - AO'!$B$7,'PV - AO'!#REF!),0)</f>
        <v>0</v>
      </c>
    </row>
    <row r="211" spans="1:31" outlineLevel="1">
      <c r="A211" s="3" t="s">
        <v>0</v>
      </c>
      <c r="B211" s="44">
        <f>SUM(B181:B210)</f>
        <v>0</v>
      </c>
      <c r="C211" s="44">
        <f>SUM(C181:C210)</f>
        <v>0</v>
      </c>
      <c r="D211" s="44">
        <f t="shared" ref="D211:AE211" si="58">SUM(D181:D210)</f>
        <v>0</v>
      </c>
      <c r="E211" s="44">
        <f t="shared" si="58"/>
        <v>0</v>
      </c>
      <c r="F211" s="44">
        <f t="shared" si="58"/>
        <v>0</v>
      </c>
      <c r="G211" s="44">
        <f t="shared" si="58"/>
        <v>0</v>
      </c>
      <c r="H211" s="44">
        <f t="shared" si="58"/>
        <v>0</v>
      </c>
      <c r="I211" s="44">
        <f t="shared" si="58"/>
        <v>0</v>
      </c>
      <c r="J211" s="44">
        <f t="shared" si="58"/>
        <v>0</v>
      </c>
      <c r="K211" s="44">
        <f t="shared" si="58"/>
        <v>0</v>
      </c>
      <c r="L211" s="44">
        <f t="shared" si="58"/>
        <v>0</v>
      </c>
      <c r="M211" s="44">
        <f t="shared" si="58"/>
        <v>0</v>
      </c>
      <c r="N211" s="44">
        <f t="shared" si="58"/>
        <v>0</v>
      </c>
      <c r="O211" s="44">
        <f t="shared" si="58"/>
        <v>0</v>
      </c>
      <c r="P211" s="44">
        <f t="shared" si="58"/>
        <v>0</v>
      </c>
      <c r="Q211" s="44">
        <f t="shared" si="58"/>
        <v>0</v>
      </c>
      <c r="R211" s="44">
        <f t="shared" si="58"/>
        <v>0</v>
      </c>
      <c r="S211" s="44">
        <f t="shared" si="58"/>
        <v>0</v>
      </c>
      <c r="T211" s="44">
        <f t="shared" si="58"/>
        <v>0</v>
      </c>
      <c r="U211" s="44">
        <f t="shared" si="58"/>
        <v>0</v>
      </c>
      <c r="V211" s="44">
        <f t="shared" si="58"/>
        <v>0</v>
      </c>
      <c r="W211" s="44">
        <f t="shared" si="58"/>
        <v>0</v>
      </c>
      <c r="X211" s="44">
        <f t="shared" si="58"/>
        <v>0</v>
      </c>
      <c r="Y211" s="44">
        <f t="shared" si="58"/>
        <v>0</v>
      </c>
      <c r="Z211" s="44">
        <f t="shared" si="58"/>
        <v>0</v>
      </c>
      <c r="AA211" s="44">
        <f t="shared" si="58"/>
        <v>0</v>
      </c>
      <c r="AB211" s="44">
        <f t="shared" si="58"/>
        <v>0</v>
      </c>
      <c r="AC211" s="44">
        <f t="shared" si="58"/>
        <v>0</v>
      </c>
      <c r="AD211" s="44">
        <f t="shared" si="58"/>
        <v>0</v>
      </c>
      <c r="AE211" s="44">
        <f t="shared" si="58"/>
        <v>0</v>
      </c>
    </row>
    <row r="212" spans="1:31" outlineLevel="1"/>
    <row r="213" spans="1:31" ht="15" outlineLevel="1">
      <c r="A213" s="2" t="s">
        <v>60</v>
      </c>
      <c r="B213">
        <f>B180</f>
        <v>1</v>
      </c>
      <c r="C213">
        <f t="shared" ref="C213:AE213" si="59">C180</f>
        <v>2</v>
      </c>
      <c r="D213">
        <f t="shared" si="59"/>
        <v>3</v>
      </c>
      <c r="E213">
        <f t="shared" si="59"/>
        <v>4</v>
      </c>
      <c r="F213">
        <f t="shared" si="59"/>
        <v>5</v>
      </c>
      <c r="G213">
        <f t="shared" si="59"/>
        <v>6</v>
      </c>
      <c r="H213">
        <f t="shared" si="59"/>
        <v>7</v>
      </c>
      <c r="I213">
        <f t="shared" si="59"/>
        <v>8</v>
      </c>
      <c r="J213">
        <f t="shared" si="59"/>
        <v>9</v>
      </c>
      <c r="K213">
        <f t="shared" si="59"/>
        <v>10</v>
      </c>
      <c r="L213">
        <f t="shared" si="59"/>
        <v>11</v>
      </c>
      <c r="M213">
        <f t="shared" si="59"/>
        <v>12</v>
      </c>
      <c r="N213">
        <f t="shared" si="59"/>
        <v>13</v>
      </c>
      <c r="O213">
        <f t="shared" si="59"/>
        <v>14</v>
      </c>
      <c r="P213">
        <f t="shared" si="59"/>
        <v>15</v>
      </c>
      <c r="Q213">
        <f t="shared" si="59"/>
        <v>16</v>
      </c>
      <c r="R213">
        <f t="shared" si="59"/>
        <v>17</v>
      </c>
      <c r="S213">
        <f t="shared" si="59"/>
        <v>18</v>
      </c>
      <c r="T213">
        <f t="shared" si="59"/>
        <v>19</v>
      </c>
      <c r="U213">
        <f t="shared" si="59"/>
        <v>20</v>
      </c>
      <c r="V213">
        <f t="shared" si="59"/>
        <v>21</v>
      </c>
      <c r="W213">
        <f t="shared" si="59"/>
        <v>22</v>
      </c>
      <c r="X213">
        <f t="shared" si="59"/>
        <v>23</v>
      </c>
      <c r="Y213">
        <f t="shared" si="59"/>
        <v>24</v>
      </c>
      <c r="Z213">
        <f t="shared" si="59"/>
        <v>25</v>
      </c>
      <c r="AA213">
        <f t="shared" si="59"/>
        <v>26</v>
      </c>
      <c r="AB213">
        <f t="shared" si="59"/>
        <v>27</v>
      </c>
      <c r="AC213">
        <f t="shared" si="59"/>
        <v>28</v>
      </c>
      <c r="AD213">
        <f t="shared" si="59"/>
        <v>29</v>
      </c>
      <c r="AE213">
        <f t="shared" si="59"/>
        <v>30</v>
      </c>
    </row>
    <row r="214" spans="1:31" ht="15" outlineLevel="1">
      <c r="A214">
        <v>1</v>
      </c>
      <c r="B214" s="37">
        <f>IFERROR(PPMT('PV - AO'!$B$8,'PV - AO'!B$102,'PV - AO'!$B$7,'PV - AO'!#REF!),0)</f>
        <v>0</v>
      </c>
      <c r="C214" s="37">
        <f>IFERROR(PPMT('PV - AO'!$B$8,'PV - AO'!C$102,'PV - AO'!$B$7,'PV - AO'!#REF!),0)</f>
        <v>0</v>
      </c>
      <c r="D214" s="37">
        <f>IFERROR(PPMT('PV - AO'!$B$8,'PV - AO'!D$102,'PV - AO'!$B$7,'PV - AO'!#REF!),0)</f>
        <v>0</v>
      </c>
      <c r="E214" s="37">
        <f>IFERROR(PPMT('PV - AO'!$B$8,'PV - AO'!E$102,'PV - AO'!$B$7,'PV - AO'!#REF!),0)</f>
        <v>0</v>
      </c>
      <c r="F214" s="37">
        <f>IFERROR(PPMT('PV - AO'!$B$8,'PV - AO'!F$102,'PV - AO'!$B$7,'PV - AO'!#REF!),0)</f>
        <v>0</v>
      </c>
      <c r="G214" s="37">
        <f>IFERROR(PPMT('PV - AO'!$B$8,'PV - AO'!G$102,'PV - AO'!$B$7,'PV - AO'!#REF!),0)</f>
        <v>0</v>
      </c>
      <c r="H214" s="37">
        <f>IFERROR(PPMT('PV - AO'!$B$8,'PV - AO'!H$102,'PV - AO'!$B$7,'PV - AO'!#REF!),0)</f>
        <v>0</v>
      </c>
      <c r="I214" s="37">
        <f>IFERROR(PPMT('PV - AO'!$B$8,'PV - AO'!I$102,'PV - AO'!$B$7,'PV - AO'!#REF!),0)</f>
        <v>0</v>
      </c>
      <c r="J214" s="37">
        <f>IFERROR(PPMT('PV - AO'!$B$8,'PV - AO'!J$102,'PV - AO'!$B$7,'PV - AO'!#REF!),0)</f>
        <v>0</v>
      </c>
      <c r="K214" s="37">
        <f>IFERROR(PPMT('PV - AO'!$B$8,'PV - AO'!K$102,'PV - AO'!$B$7,'PV - AO'!#REF!),0)</f>
        <v>0</v>
      </c>
      <c r="L214" s="37">
        <f>IFERROR(PPMT('PV - AO'!$B$8,'PV - AO'!L$102,'PV - AO'!$B$7,'PV - AO'!#REF!),0)</f>
        <v>0</v>
      </c>
      <c r="M214" s="37">
        <f>IFERROR(PPMT('PV - AO'!$B$8,'PV - AO'!M$102,'PV - AO'!$B$7,'PV - AO'!#REF!),0)</f>
        <v>0</v>
      </c>
      <c r="N214" s="37">
        <f>IFERROR(PPMT('PV - AO'!$B$8,'PV - AO'!N$102,'PV - AO'!$B$7,'PV - AO'!#REF!),0)</f>
        <v>0</v>
      </c>
      <c r="O214" s="37">
        <f>IFERROR(PPMT('PV - AO'!$B$8,'PV - AO'!O$102,'PV - AO'!$B$7,'PV - AO'!#REF!),0)</f>
        <v>0</v>
      </c>
      <c r="P214" s="37">
        <f>IFERROR(PPMT('PV - AO'!$B$8,'PV - AO'!P$102,'PV - AO'!$B$7,'PV - AO'!#REF!),0)</f>
        <v>0</v>
      </c>
      <c r="Q214" s="37">
        <f>IFERROR(PPMT('PV - AO'!$B$8,'PV - AO'!Q$102,'PV - AO'!$B$7,'PV - AO'!#REF!),0)</f>
        <v>0</v>
      </c>
      <c r="R214" s="37">
        <f>IFERROR(PPMT('PV - AO'!$B$8,'PV - AO'!R$102,'PV - AO'!$B$7,'PV - AO'!#REF!),0)</f>
        <v>0</v>
      </c>
      <c r="S214" s="37">
        <f>IFERROR(PPMT('PV - AO'!$B$8,'PV - AO'!S$102,'PV - AO'!$B$7,'PV - AO'!#REF!),0)</f>
        <v>0</v>
      </c>
      <c r="T214" s="37">
        <f>IFERROR(PPMT('PV - AO'!$B$8,'PV - AO'!T$102,'PV - AO'!$B$7,'PV - AO'!#REF!),0)</f>
        <v>0</v>
      </c>
      <c r="U214" s="37">
        <f>IFERROR(PPMT('PV - AO'!$B$8,'PV - AO'!U$102,'PV - AO'!$B$7,'PV - AO'!#REF!),0)</f>
        <v>0</v>
      </c>
      <c r="V214" s="37">
        <f>IFERROR(PPMT('PV - AO'!$B$8,'PV - AO'!V$102,'PV - AO'!$B$7,'PV - AO'!#REF!),0)</f>
        <v>0</v>
      </c>
      <c r="W214" s="37">
        <f>IFERROR(PPMT('PV - AO'!$B$8,'PV - AO'!W$102,'PV - AO'!$B$7,'PV - AO'!#REF!),0)</f>
        <v>0</v>
      </c>
      <c r="X214" s="37">
        <f>IFERROR(PPMT('PV - AO'!$B$8,'PV - AO'!X$102,'PV - AO'!$B$7,'PV - AO'!#REF!),0)</f>
        <v>0</v>
      </c>
      <c r="Y214" s="37">
        <f>IFERROR(PPMT('PV - AO'!$B$8,'PV - AO'!Y$102,'PV - AO'!$B$7,'PV - AO'!#REF!),0)</f>
        <v>0</v>
      </c>
      <c r="Z214" s="37">
        <f>IFERROR(PPMT('PV - AO'!$B$8,'PV - AO'!Z$102,'PV - AO'!$B$7,'PV - AO'!#REF!),0)</f>
        <v>0</v>
      </c>
      <c r="AA214" s="37">
        <f>IFERROR(PPMT('PV - AO'!$B$8,'PV - AO'!AA$102,'PV - AO'!$B$7,'PV - AO'!#REF!),0)</f>
        <v>0</v>
      </c>
      <c r="AB214" s="37">
        <f>IFERROR(PPMT('PV - AO'!$B$8,'PV - AO'!AB$102,'PV - AO'!$B$7,'PV - AO'!#REF!),0)</f>
        <v>0</v>
      </c>
      <c r="AC214" s="37">
        <f>IFERROR(PPMT('PV - AO'!$B$8,'PV - AO'!AC$102,'PV - AO'!$B$7,'PV - AO'!#REF!),0)</f>
        <v>0</v>
      </c>
      <c r="AD214" s="37">
        <f>IFERROR(PPMT('PV - AO'!$B$8,'PV - AO'!AD$102,'PV - AO'!$B$7,'PV - AO'!#REF!),0)</f>
        <v>0</v>
      </c>
      <c r="AE214" s="37">
        <f>IFERROR(PPMT('PV - AO'!$B$8,'PV - AO'!AE$102,'PV - AO'!$B$7,'PV - AO'!#REF!),0)</f>
        <v>0</v>
      </c>
    </row>
    <row r="215" spans="1:31" ht="15" outlineLevel="1">
      <c r="A215">
        <v>2</v>
      </c>
      <c r="B215" s="37"/>
      <c r="C215" s="37">
        <f>IFERROR(PPMT('PV - AO'!$B$8,'PV - AO'!C$102-$A215+1,'PV - AO'!$B$7,'PV - AO'!#REF!),0)</f>
        <v>0</v>
      </c>
      <c r="D215" s="37">
        <f>IFERROR(PPMT('PV - AO'!$B$8,'PV - AO'!D$102-$A215+1,'PV - AO'!$B$7,'PV - AO'!#REF!),0)</f>
        <v>0</v>
      </c>
      <c r="E215" s="37">
        <f>IFERROR(PPMT('PV - AO'!$B$8,'PV - AO'!E$102-$A215+1,'PV - AO'!$B$7,'PV - AO'!#REF!),0)</f>
        <v>0</v>
      </c>
      <c r="F215" s="37">
        <f>IFERROR(PPMT('PV - AO'!$B$8,'PV - AO'!F$102-$A215+1,'PV - AO'!$B$7,'PV - AO'!#REF!),0)</f>
        <v>0</v>
      </c>
      <c r="G215" s="37">
        <f>IFERROR(PPMT('PV - AO'!$B$8,'PV - AO'!G$102-$A215+1,'PV - AO'!$B$7,'PV - AO'!#REF!),0)</f>
        <v>0</v>
      </c>
      <c r="H215" s="37">
        <f>IFERROR(PPMT('PV - AO'!$B$8,'PV - AO'!H$102-$A215+1,'PV - AO'!$B$7,'PV - AO'!#REF!),0)</f>
        <v>0</v>
      </c>
      <c r="I215" s="37">
        <f>IFERROR(PPMT('PV - AO'!$B$8,'PV - AO'!I$102-$A215+1,'PV - AO'!$B$7,'PV - AO'!#REF!),0)</f>
        <v>0</v>
      </c>
      <c r="J215" s="37">
        <f>IFERROR(PPMT('PV - AO'!$B$8,'PV - AO'!J$102-$A215+1,'PV - AO'!$B$7,'PV - AO'!#REF!),0)</f>
        <v>0</v>
      </c>
      <c r="K215" s="37">
        <f>IFERROR(PPMT('PV - AO'!$B$8,'PV - AO'!K$102-$A215+1,'PV - AO'!$B$7,'PV - AO'!#REF!),0)</f>
        <v>0</v>
      </c>
      <c r="L215" s="37">
        <f>IFERROR(PPMT('PV - AO'!$B$8,'PV - AO'!L$102-$A215+1,'PV - AO'!$B$7,'PV - AO'!#REF!),0)</f>
        <v>0</v>
      </c>
      <c r="M215" s="37">
        <f>IFERROR(PPMT('PV - AO'!$B$8,'PV - AO'!M$102-$A215+1,'PV - AO'!$B$7,'PV - AO'!#REF!),0)</f>
        <v>0</v>
      </c>
      <c r="N215" s="37">
        <f>IFERROR(PPMT('PV - AO'!$B$8,'PV - AO'!N$102-$A215+1,'PV - AO'!$B$7,'PV - AO'!#REF!),0)</f>
        <v>0</v>
      </c>
      <c r="O215" s="37">
        <f>IFERROR(PPMT('PV - AO'!$B$8,'PV - AO'!O$102-$A215+1,'PV - AO'!$B$7,'PV - AO'!#REF!),0)</f>
        <v>0</v>
      </c>
      <c r="P215" s="37">
        <f>IFERROR(PPMT('PV - AO'!$B$8,'PV - AO'!P$102-$A215+1,'PV - AO'!$B$7,'PV - AO'!#REF!),0)</f>
        <v>0</v>
      </c>
      <c r="Q215" s="37">
        <f>IFERROR(PPMT('PV - AO'!$B$8,'PV - AO'!Q$102-$A215+1,'PV - AO'!$B$7,'PV - AO'!#REF!),0)</f>
        <v>0</v>
      </c>
      <c r="R215" s="37">
        <f>IFERROR(PPMT('PV - AO'!$B$8,'PV - AO'!R$102-$A215+1,'PV - AO'!$B$7,'PV - AO'!#REF!),0)</f>
        <v>0</v>
      </c>
      <c r="S215" s="37">
        <f>IFERROR(PPMT('PV - AO'!$B$8,'PV - AO'!S$102-$A215+1,'PV - AO'!$B$7,'PV - AO'!#REF!),0)</f>
        <v>0</v>
      </c>
      <c r="T215" s="37">
        <f>IFERROR(PPMT('PV - AO'!$B$8,'PV - AO'!T$102-$A215+1,'PV - AO'!$B$7,'PV - AO'!#REF!),0)</f>
        <v>0</v>
      </c>
      <c r="U215" s="37">
        <f>IFERROR(PPMT('PV - AO'!$B$8,'PV - AO'!U$102-$A215+1,'PV - AO'!$B$7,'PV - AO'!#REF!),0)</f>
        <v>0</v>
      </c>
      <c r="V215" s="37">
        <f>IFERROR(PPMT('PV - AO'!$B$8,'PV - AO'!V$102-$A215+1,'PV - AO'!$B$7,'PV - AO'!#REF!),0)</f>
        <v>0</v>
      </c>
      <c r="W215" s="37">
        <f>IFERROR(PPMT('PV - AO'!$B$8,'PV - AO'!W$102-$A215+1,'PV - AO'!$B$7,'PV - AO'!#REF!),0)</f>
        <v>0</v>
      </c>
      <c r="X215" s="37">
        <f>IFERROR(PPMT('PV - AO'!$B$8,'PV - AO'!X$102-$A215+1,'PV - AO'!$B$7,'PV - AO'!#REF!),0)</f>
        <v>0</v>
      </c>
      <c r="Y215" s="37">
        <f>IFERROR(PPMT('PV - AO'!$B$8,'PV - AO'!Y$102-$A215+1,'PV - AO'!$B$7,'PV - AO'!#REF!),0)</f>
        <v>0</v>
      </c>
      <c r="Z215" s="37">
        <f>IFERROR(PPMT('PV - AO'!$B$8,'PV - AO'!Z$102-$A215+1,'PV - AO'!$B$7,'PV - AO'!#REF!),0)</f>
        <v>0</v>
      </c>
      <c r="AA215" s="37">
        <f>IFERROR(PPMT('PV - AO'!$B$8,'PV - AO'!AA$102-$A215+1,'PV - AO'!$B$7,'PV - AO'!#REF!),0)</f>
        <v>0</v>
      </c>
      <c r="AB215" s="37">
        <f>IFERROR(PPMT('PV - AO'!$B$8,'PV - AO'!AB$102-$A215+1,'PV - AO'!$B$7,'PV - AO'!#REF!),0)</f>
        <v>0</v>
      </c>
      <c r="AC215" s="37">
        <f>IFERROR(PPMT('PV - AO'!$B$8,'PV - AO'!AC$102-$A215+1,'PV - AO'!$B$7,'PV - AO'!#REF!),0)</f>
        <v>0</v>
      </c>
      <c r="AD215" s="37">
        <f>IFERROR(PPMT('PV - AO'!$B$8,'PV - AO'!AD$102-$A215+1,'PV - AO'!$B$7,'PV - AO'!#REF!),0)</f>
        <v>0</v>
      </c>
      <c r="AE215" s="37">
        <f>IFERROR(PPMT('PV - AO'!$B$8,'PV - AO'!AE$102-$A215+1,'PV - AO'!$B$7,'PV - AO'!#REF!),0)</f>
        <v>0</v>
      </c>
    </row>
    <row r="216" spans="1:31" ht="15" outlineLevel="1">
      <c r="A216">
        <v>3</v>
      </c>
      <c r="B216" s="37"/>
      <c r="C216" s="37"/>
      <c r="D216" s="37">
        <f>IFERROR(PPMT('PV - AO'!$B$8,'PV - AO'!D$102-$A216+1,'PV - AO'!$B$7,'PV - AO'!#REF!),0)</f>
        <v>0</v>
      </c>
      <c r="E216" s="37">
        <f>IFERROR(PPMT('PV - AO'!$B$8,'PV - AO'!E$102-$A216+1,'PV - AO'!$B$7,'PV - AO'!#REF!),0)</f>
        <v>0</v>
      </c>
      <c r="F216" s="37">
        <f>IFERROR(PPMT('PV - AO'!$B$8,'PV - AO'!F$102-$A216+1,'PV - AO'!$B$7,'PV - AO'!#REF!),0)</f>
        <v>0</v>
      </c>
      <c r="G216" s="37">
        <f>IFERROR(PPMT('PV - AO'!$B$8,'PV - AO'!G$102-$A216+1,'PV - AO'!$B$7,'PV - AO'!#REF!),0)</f>
        <v>0</v>
      </c>
      <c r="H216" s="37">
        <f>IFERROR(PPMT('PV - AO'!$B$8,'PV - AO'!H$102-$A216+1,'PV - AO'!$B$7,'PV - AO'!#REF!),0)</f>
        <v>0</v>
      </c>
      <c r="I216" s="37">
        <f>IFERROR(PPMT('PV - AO'!$B$8,'PV - AO'!I$102-$A216+1,'PV - AO'!$B$7,'PV - AO'!#REF!),0)</f>
        <v>0</v>
      </c>
      <c r="J216" s="37">
        <f>IFERROR(PPMT('PV - AO'!$B$8,'PV - AO'!J$102-$A216+1,'PV - AO'!$B$7,'PV - AO'!#REF!),0)</f>
        <v>0</v>
      </c>
      <c r="K216" s="37">
        <f>IFERROR(PPMT('PV - AO'!$B$8,'PV - AO'!K$102-$A216+1,'PV - AO'!$B$7,'PV - AO'!#REF!),0)</f>
        <v>0</v>
      </c>
      <c r="L216" s="37">
        <f>IFERROR(PPMT('PV - AO'!$B$8,'PV - AO'!L$102-$A216+1,'PV - AO'!$B$7,'PV - AO'!#REF!),0)</f>
        <v>0</v>
      </c>
      <c r="M216" s="37">
        <f>IFERROR(PPMT('PV - AO'!$B$8,'PV - AO'!M$102-$A216+1,'PV - AO'!$B$7,'PV - AO'!#REF!),0)</f>
        <v>0</v>
      </c>
      <c r="N216" s="37">
        <f>IFERROR(PPMT('PV - AO'!$B$8,'PV - AO'!N$102-$A216+1,'PV - AO'!$B$7,'PV - AO'!#REF!),0)</f>
        <v>0</v>
      </c>
      <c r="O216" s="37">
        <f>IFERROR(PPMT('PV - AO'!$B$8,'PV - AO'!O$102-$A216+1,'PV - AO'!$B$7,'PV - AO'!#REF!),0)</f>
        <v>0</v>
      </c>
      <c r="P216" s="37">
        <f>IFERROR(PPMT('PV - AO'!$B$8,'PV - AO'!P$102-$A216+1,'PV - AO'!$B$7,'PV - AO'!#REF!),0)</f>
        <v>0</v>
      </c>
      <c r="Q216" s="37">
        <f>IFERROR(PPMT('PV - AO'!$B$8,'PV - AO'!Q$102-$A216+1,'PV - AO'!$B$7,'PV - AO'!#REF!),0)</f>
        <v>0</v>
      </c>
      <c r="R216" s="37">
        <f>IFERROR(PPMT('PV - AO'!$B$8,'PV - AO'!R$102-$A216+1,'PV - AO'!$B$7,'PV - AO'!#REF!),0)</f>
        <v>0</v>
      </c>
      <c r="S216" s="37">
        <f>IFERROR(PPMT('PV - AO'!$B$8,'PV - AO'!S$102-$A216+1,'PV - AO'!$B$7,'PV - AO'!#REF!),0)</f>
        <v>0</v>
      </c>
      <c r="T216" s="37">
        <f>IFERROR(PPMT('PV - AO'!$B$8,'PV - AO'!T$102-$A216+1,'PV - AO'!$B$7,'PV - AO'!#REF!),0)</f>
        <v>0</v>
      </c>
      <c r="U216" s="37">
        <f>IFERROR(PPMT('PV - AO'!$B$8,'PV - AO'!U$102-$A216+1,'PV - AO'!$B$7,'PV - AO'!#REF!),0)</f>
        <v>0</v>
      </c>
      <c r="V216" s="37">
        <f>IFERROR(PPMT('PV - AO'!$B$8,'PV - AO'!V$102-$A216+1,'PV - AO'!$B$7,'PV - AO'!#REF!),0)</f>
        <v>0</v>
      </c>
      <c r="W216" s="37">
        <f>IFERROR(PPMT('PV - AO'!$B$8,'PV - AO'!W$102-$A216+1,'PV - AO'!$B$7,'PV - AO'!#REF!),0)</f>
        <v>0</v>
      </c>
      <c r="X216" s="37">
        <f>IFERROR(PPMT('PV - AO'!$B$8,'PV - AO'!X$102-$A216+1,'PV - AO'!$B$7,'PV - AO'!#REF!),0)</f>
        <v>0</v>
      </c>
      <c r="Y216" s="37">
        <f>IFERROR(PPMT('PV - AO'!$B$8,'PV - AO'!Y$102-$A216+1,'PV - AO'!$B$7,'PV - AO'!#REF!),0)</f>
        <v>0</v>
      </c>
      <c r="Z216" s="37">
        <f>IFERROR(PPMT('PV - AO'!$B$8,'PV - AO'!Z$102-$A216+1,'PV - AO'!$B$7,'PV - AO'!#REF!),0)</f>
        <v>0</v>
      </c>
      <c r="AA216" s="37">
        <f>IFERROR(PPMT('PV - AO'!$B$8,'PV - AO'!AA$102-$A216+1,'PV - AO'!$B$7,'PV - AO'!#REF!),0)</f>
        <v>0</v>
      </c>
      <c r="AB216" s="37">
        <f>IFERROR(PPMT('PV - AO'!$B$8,'PV - AO'!AB$102-$A216+1,'PV - AO'!$B$7,'PV - AO'!#REF!),0)</f>
        <v>0</v>
      </c>
      <c r="AC216" s="37">
        <f>IFERROR(PPMT('PV - AO'!$B$8,'PV - AO'!AC$102-$A216+1,'PV - AO'!$B$7,'PV - AO'!#REF!),0)</f>
        <v>0</v>
      </c>
      <c r="AD216" s="37">
        <f>IFERROR(PPMT('PV - AO'!$B$8,'PV - AO'!AD$102-$A216+1,'PV - AO'!$B$7,'PV - AO'!#REF!),0)</f>
        <v>0</v>
      </c>
      <c r="AE216" s="37">
        <f>IFERROR(PPMT('PV - AO'!$B$8,'PV - AO'!AE$102-$A216+1,'PV - AO'!$B$7,'PV - AO'!#REF!),0)</f>
        <v>0</v>
      </c>
    </row>
    <row r="217" spans="1:31" ht="15" outlineLevel="1">
      <c r="A217">
        <v>4</v>
      </c>
      <c r="B217" s="37"/>
      <c r="C217" s="37"/>
      <c r="D217" s="37"/>
      <c r="E217" s="37">
        <f>IFERROR(PPMT('PV - AO'!$B$8,'PV - AO'!E$102-$A217+1,'PV - AO'!$B$7,'PV - AO'!#REF!),0)</f>
        <v>0</v>
      </c>
      <c r="F217" s="37">
        <f>IFERROR(PPMT('PV - AO'!$B$8,'PV - AO'!F$102-$A217+1,'PV - AO'!$B$7,'PV - AO'!#REF!),0)</f>
        <v>0</v>
      </c>
      <c r="G217" s="37">
        <f>IFERROR(PPMT('PV - AO'!$B$8,'PV - AO'!G$102-$A217+1,'PV - AO'!$B$7,'PV - AO'!#REF!),0)</f>
        <v>0</v>
      </c>
      <c r="H217" s="37">
        <f>IFERROR(PPMT('PV - AO'!$B$8,'PV - AO'!H$102-$A217+1,'PV - AO'!$B$7,'PV - AO'!#REF!),0)</f>
        <v>0</v>
      </c>
      <c r="I217" s="37">
        <f>IFERROR(PPMT('PV - AO'!$B$8,'PV - AO'!I$102-$A217+1,'PV - AO'!$B$7,'PV - AO'!#REF!),0)</f>
        <v>0</v>
      </c>
      <c r="J217" s="37">
        <f>IFERROR(PPMT('PV - AO'!$B$8,'PV - AO'!J$102-$A217+1,'PV - AO'!$B$7,'PV - AO'!#REF!),0)</f>
        <v>0</v>
      </c>
      <c r="K217" s="37">
        <f>IFERROR(PPMT('PV - AO'!$B$8,'PV - AO'!K$102-$A217+1,'PV - AO'!$B$7,'PV - AO'!#REF!),0)</f>
        <v>0</v>
      </c>
      <c r="L217" s="37">
        <f>IFERROR(PPMT('PV - AO'!$B$8,'PV - AO'!L$102-$A217+1,'PV - AO'!$B$7,'PV - AO'!#REF!),0)</f>
        <v>0</v>
      </c>
      <c r="M217" s="37">
        <f>IFERROR(PPMT('PV - AO'!$B$8,'PV - AO'!M$102-$A217+1,'PV - AO'!$B$7,'PV - AO'!#REF!),0)</f>
        <v>0</v>
      </c>
      <c r="N217" s="37">
        <f>IFERROR(PPMT('PV - AO'!$B$8,'PV - AO'!N$102-$A217+1,'PV - AO'!$B$7,'PV - AO'!#REF!),0)</f>
        <v>0</v>
      </c>
      <c r="O217" s="37">
        <f>IFERROR(PPMT('PV - AO'!$B$8,'PV - AO'!O$102-$A217+1,'PV - AO'!$B$7,'PV - AO'!#REF!),0)</f>
        <v>0</v>
      </c>
      <c r="P217" s="37">
        <f>IFERROR(PPMT('PV - AO'!$B$8,'PV - AO'!P$102-$A217+1,'PV - AO'!$B$7,'PV - AO'!#REF!),0)</f>
        <v>0</v>
      </c>
      <c r="Q217" s="37">
        <f>IFERROR(PPMT('PV - AO'!$B$8,'PV - AO'!Q$102-$A217+1,'PV - AO'!$B$7,'PV - AO'!#REF!),0)</f>
        <v>0</v>
      </c>
      <c r="R217" s="37">
        <f>IFERROR(PPMT('PV - AO'!$B$8,'PV - AO'!R$102-$A217+1,'PV - AO'!$B$7,'PV - AO'!#REF!),0)</f>
        <v>0</v>
      </c>
      <c r="S217" s="37">
        <f>IFERROR(PPMT('PV - AO'!$B$8,'PV - AO'!S$102-$A217+1,'PV - AO'!$B$7,'PV - AO'!#REF!),0)</f>
        <v>0</v>
      </c>
      <c r="T217" s="37">
        <f>IFERROR(PPMT('PV - AO'!$B$8,'PV - AO'!T$102-$A217+1,'PV - AO'!$B$7,'PV - AO'!#REF!),0)</f>
        <v>0</v>
      </c>
      <c r="U217" s="37">
        <f>IFERROR(PPMT('PV - AO'!$B$8,'PV - AO'!U$102-$A217+1,'PV - AO'!$B$7,'PV - AO'!#REF!),0)</f>
        <v>0</v>
      </c>
      <c r="V217" s="37">
        <f>IFERROR(PPMT('PV - AO'!$B$8,'PV - AO'!V$102-$A217+1,'PV - AO'!$B$7,'PV - AO'!#REF!),0)</f>
        <v>0</v>
      </c>
      <c r="W217" s="37">
        <f>IFERROR(PPMT('PV - AO'!$B$8,'PV - AO'!W$102-$A217+1,'PV - AO'!$B$7,'PV - AO'!#REF!),0)</f>
        <v>0</v>
      </c>
      <c r="X217" s="37">
        <f>IFERROR(PPMT('PV - AO'!$B$8,'PV - AO'!X$102-$A217+1,'PV - AO'!$B$7,'PV - AO'!#REF!),0)</f>
        <v>0</v>
      </c>
      <c r="Y217" s="37">
        <f>IFERROR(PPMT('PV - AO'!$B$8,'PV - AO'!Y$102-$A217+1,'PV - AO'!$B$7,'PV - AO'!#REF!),0)</f>
        <v>0</v>
      </c>
      <c r="Z217" s="37">
        <f>IFERROR(PPMT('PV - AO'!$B$8,'PV - AO'!Z$102-$A217+1,'PV - AO'!$B$7,'PV - AO'!#REF!),0)</f>
        <v>0</v>
      </c>
      <c r="AA217" s="37">
        <f>IFERROR(PPMT('PV - AO'!$B$8,'PV - AO'!AA$102-$A217+1,'PV - AO'!$B$7,'PV - AO'!#REF!),0)</f>
        <v>0</v>
      </c>
      <c r="AB217" s="37">
        <f>IFERROR(PPMT('PV - AO'!$B$8,'PV - AO'!AB$102-$A217+1,'PV - AO'!$B$7,'PV - AO'!#REF!),0)</f>
        <v>0</v>
      </c>
      <c r="AC217" s="37">
        <f>IFERROR(PPMT('PV - AO'!$B$8,'PV - AO'!AC$102-$A217+1,'PV - AO'!$B$7,'PV - AO'!#REF!),0)</f>
        <v>0</v>
      </c>
      <c r="AD217" s="37">
        <f>IFERROR(PPMT('PV - AO'!$B$8,'PV - AO'!AD$102-$A217+1,'PV - AO'!$B$7,'PV - AO'!#REF!),0)</f>
        <v>0</v>
      </c>
      <c r="AE217" s="37">
        <f>IFERROR(PPMT('PV - AO'!$B$8,'PV - AO'!AE$102-$A217+1,'PV - AO'!$B$7,'PV - AO'!#REF!),0)</f>
        <v>0</v>
      </c>
    </row>
    <row r="218" spans="1:31" ht="15" outlineLevel="1">
      <c r="A218">
        <v>5</v>
      </c>
      <c r="B218" s="37"/>
      <c r="C218" s="37"/>
      <c r="D218" s="37"/>
      <c r="E218" s="37"/>
      <c r="F218" s="37">
        <f>IFERROR(PPMT('PV - AO'!$B$8,'PV - AO'!F$102-$A218+1,'PV - AO'!$B$7,'PV - AO'!#REF!),0)</f>
        <v>0</v>
      </c>
      <c r="G218" s="37">
        <f>IFERROR(PPMT('PV - AO'!$B$8,'PV - AO'!G$102-$A218+1,'PV - AO'!$B$7,'PV - AO'!#REF!),0)</f>
        <v>0</v>
      </c>
      <c r="H218" s="37">
        <f>IFERROR(PPMT('PV - AO'!$B$8,'PV - AO'!H$102-$A218+1,'PV - AO'!$B$7,'PV - AO'!#REF!),0)</f>
        <v>0</v>
      </c>
      <c r="I218" s="37">
        <f>IFERROR(PPMT('PV - AO'!$B$8,'PV - AO'!I$102-$A218+1,'PV - AO'!$B$7,'PV - AO'!#REF!),0)</f>
        <v>0</v>
      </c>
      <c r="J218" s="37">
        <f>IFERROR(PPMT('PV - AO'!$B$8,'PV - AO'!J$102-$A218+1,'PV - AO'!$B$7,'PV - AO'!#REF!),0)</f>
        <v>0</v>
      </c>
      <c r="K218" s="37">
        <f>IFERROR(PPMT('PV - AO'!$B$8,'PV - AO'!K$102-$A218+1,'PV - AO'!$B$7,'PV - AO'!#REF!),0)</f>
        <v>0</v>
      </c>
      <c r="L218" s="37">
        <f>IFERROR(PPMT('PV - AO'!$B$8,'PV - AO'!L$102-$A218+1,'PV - AO'!$B$7,'PV - AO'!#REF!),0)</f>
        <v>0</v>
      </c>
      <c r="M218" s="37">
        <f>IFERROR(PPMT('PV - AO'!$B$8,'PV - AO'!M$102-$A218+1,'PV - AO'!$B$7,'PV - AO'!#REF!),0)</f>
        <v>0</v>
      </c>
      <c r="N218" s="37">
        <f>IFERROR(PPMT('PV - AO'!$B$8,'PV - AO'!N$102-$A218+1,'PV - AO'!$B$7,'PV - AO'!#REF!),0)</f>
        <v>0</v>
      </c>
      <c r="O218" s="37">
        <f>IFERROR(PPMT('PV - AO'!$B$8,'PV - AO'!O$102-$A218+1,'PV - AO'!$B$7,'PV - AO'!#REF!),0)</f>
        <v>0</v>
      </c>
      <c r="P218" s="37">
        <f>IFERROR(PPMT('PV - AO'!$B$8,'PV - AO'!P$102-$A218+1,'PV - AO'!$B$7,'PV - AO'!#REF!),0)</f>
        <v>0</v>
      </c>
      <c r="Q218" s="37">
        <f>IFERROR(PPMT('PV - AO'!$B$8,'PV - AO'!Q$102-$A218+1,'PV - AO'!$B$7,'PV - AO'!#REF!),0)</f>
        <v>0</v>
      </c>
      <c r="R218" s="37">
        <f>IFERROR(PPMT('PV - AO'!$B$8,'PV - AO'!R$102-$A218+1,'PV - AO'!$B$7,'PV - AO'!#REF!),0)</f>
        <v>0</v>
      </c>
      <c r="S218" s="37">
        <f>IFERROR(PPMT('PV - AO'!$B$8,'PV - AO'!S$102-$A218+1,'PV - AO'!$B$7,'PV - AO'!#REF!),0)</f>
        <v>0</v>
      </c>
      <c r="T218" s="37">
        <f>IFERROR(PPMT('PV - AO'!$B$8,'PV - AO'!T$102-$A218+1,'PV - AO'!$B$7,'PV - AO'!#REF!),0)</f>
        <v>0</v>
      </c>
      <c r="U218" s="37">
        <f>IFERROR(PPMT('PV - AO'!$B$8,'PV - AO'!U$102-$A218+1,'PV - AO'!$B$7,'PV - AO'!#REF!),0)</f>
        <v>0</v>
      </c>
      <c r="V218" s="37">
        <f>IFERROR(PPMT('PV - AO'!$B$8,'PV - AO'!V$102-$A218+1,'PV - AO'!$B$7,'PV - AO'!#REF!),0)</f>
        <v>0</v>
      </c>
      <c r="W218" s="37">
        <f>IFERROR(PPMT('PV - AO'!$B$8,'PV - AO'!W$102-$A218+1,'PV - AO'!$B$7,'PV - AO'!#REF!),0)</f>
        <v>0</v>
      </c>
      <c r="X218" s="37">
        <f>IFERROR(PPMT('PV - AO'!$B$8,'PV - AO'!X$102-$A218+1,'PV - AO'!$B$7,'PV - AO'!#REF!),0)</f>
        <v>0</v>
      </c>
      <c r="Y218" s="37">
        <f>IFERROR(PPMT('PV - AO'!$B$8,'PV - AO'!Y$102-$A218+1,'PV - AO'!$B$7,'PV - AO'!#REF!),0)</f>
        <v>0</v>
      </c>
      <c r="Z218" s="37">
        <f>IFERROR(PPMT('PV - AO'!$B$8,'PV - AO'!Z$102-$A218+1,'PV - AO'!$B$7,'PV - AO'!#REF!),0)</f>
        <v>0</v>
      </c>
      <c r="AA218" s="37">
        <f>IFERROR(PPMT('PV - AO'!$B$8,'PV - AO'!AA$102-$A218+1,'PV - AO'!$B$7,'PV - AO'!#REF!),0)</f>
        <v>0</v>
      </c>
      <c r="AB218" s="37">
        <f>IFERROR(PPMT('PV - AO'!$B$8,'PV - AO'!AB$102-$A218+1,'PV - AO'!$B$7,'PV - AO'!#REF!),0)</f>
        <v>0</v>
      </c>
      <c r="AC218" s="37">
        <f>IFERROR(PPMT('PV - AO'!$B$8,'PV - AO'!AC$102-$A218+1,'PV - AO'!$B$7,'PV - AO'!#REF!),0)</f>
        <v>0</v>
      </c>
      <c r="AD218" s="37">
        <f>IFERROR(PPMT('PV - AO'!$B$8,'PV - AO'!AD$102-$A218+1,'PV - AO'!$B$7,'PV - AO'!#REF!),0)</f>
        <v>0</v>
      </c>
      <c r="AE218" s="37">
        <f>IFERROR(PPMT('PV - AO'!$B$8,'PV - AO'!AE$102-$A218+1,'PV - AO'!$B$7,'PV - AO'!#REF!),0)</f>
        <v>0</v>
      </c>
    </row>
    <row r="219" spans="1:31" ht="15" outlineLevel="1">
      <c r="A219">
        <v>6</v>
      </c>
      <c r="B219" s="37"/>
      <c r="C219" s="37"/>
      <c r="D219" s="37"/>
      <c r="E219" s="37"/>
      <c r="F219" s="37"/>
      <c r="G219" s="37">
        <f>IFERROR(PPMT('PV - AO'!$B$8,'PV - AO'!G$102-$A219+1,'PV - AO'!$B$7,'PV - AO'!#REF!),0)</f>
        <v>0</v>
      </c>
      <c r="H219" s="37">
        <f>IFERROR(PPMT('PV - AO'!$B$8,'PV - AO'!H$102-$A219+1,'PV - AO'!$B$7,'PV - AO'!#REF!),0)</f>
        <v>0</v>
      </c>
      <c r="I219" s="37">
        <f>IFERROR(PPMT('PV - AO'!$B$8,'PV - AO'!I$102-$A219+1,'PV - AO'!$B$7,'PV - AO'!#REF!),0)</f>
        <v>0</v>
      </c>
      <c r="J219" s="37">
        <f>IFERROR(PPMT('PV - AO'!$B$8,'PV - AO'!J$102-$A219+1,'PV - AO'!$B$7,'PV - AO'!#REF!),0)</f>
        <v>0</v>
      </c>
      <c r="K219" s="37">
        <f>IFERROR(PPMT('PV - AO'!$B$8,'PV - AO'!K$102-$A219+1,'PV - AO'!$B$7,'PV - AO'!#REF!),0)</f>
        <v>0</v>
      </c>
      <c r="L219" s="37">
        <f>IFERROR(PPMT('PV - AO'!$B$8,'PV - AO'!L$102-$A219+1,'PV - AO'!$B$7,'PV - AO'!#REF!),0)</f>
        <v>0</v>
      </c>
      <c r="M219" s="37">
        <f>IFERROR(PPMT('PV - AO'!$B$8,'PV - AO'!M$102-$A219+1,'PV - AO'!$B$7,'PV - AO'!#REF!),0)</f>
        <v>0</v>
      </c>
      <c r="N219" s="37">
        <f>IFERROR(PPMT('PV - AO'!$B$8,'PV - AO'!N$102-$A219+1,'PV - AO'!$B$7,'PV - AO'!#REF!),0)</f>
        <v>0</v>
      </c>
      <c r="O219" s="37">
        <f>IFERROR(PPMT('PV - AO'!$B$8,'PV - AO'!O$102-$A219+1,'PV - AO'!$B$7,'PV - AO'!#REF!),0)</f>
        <v>0</v>
      </c>
      <c r="P219" s="37">
        <f>IFERROR(PPMT('PV - AO'!$B$8,'PV - AO'!P$102-$A219+1,'PV - AO'!$B$7,'PV - AO'!#REF!),0)</f>
        <v>0</v>
      </c>
      <c r="Q219" s="37">
        <f>IFERROR(PPMT('PV - AO'!$B$8,'PV - AO'!Q$102-$A219+1,'PV - AO'!$B$7,'PV - AO'!#REF!),0)</f>
        <v>0</v>
      </c>
      <c r="R219" s="37">
        <f>IFERROR(PPMT('PV - AO'!$B$8,'PV - AO'!R$102-$A219+1,'PV - AO'!$B$7,'PV - AO'!#REF!),0)</f>
        <v>0</v>
      </c>
      <c r="S219" s="37">
        <f>IFERROR(PPMT('PV - AO'!$B$8,'PV - AO'!S$102-$A219+1,'PV - AO'!$B$7,'PV - AO'!#REF!),0)</f>
        <v>0</v>
      </c>
      <c r="T219" s="37">
        <f>IFERROR(PPMT('PV - AO'!$B$8,'PV - AO'!T$102-$A219+1,'PV - AO'!$B$7,'PV - AO'!#REF!),0)</f>
        <v>0</v>
      </c>
      <c r="U219" s="37">
        <f>IFERROR(PPMT('PV - AO'!$B$8,'PV - AO'!U$102-$A219+1,'PV - AO'!$B$7,'PV - AO'!#REF!),0)</f>
        <v>0</v>
      </c>
      <c r="V219" s="37">
        <f>IFERROR(PPMT('PV - AO'!$B$8,'PV - AO'!V$102-$A219+1,'PV - AO'!$B$7,'PV - AO'!#REF!),0)</f>
        <v>0</v>
      </c>
      <c r="W219" s="37">
        <f>IFERROR(PPMT('PV - AO'!$B$8,'PV - AO'!W$102-$A219+1,'PV - AO'!$B$7,'PV - AO'!#REF!),0)</f>
        <v>0</v>
      </c>
      <c r="X219" s="37">
        <f>IFERROR(PPMT('PV - AO'!$B$8,'PV - AO'!X$102-$A219+1,'PV - AO'!$B$7,'PV - AO'!#REF!),0)</f>
        <v>0</v>
      </c>
      <c r="Y219" s="37">
        <f>IFERROR(PPMT('PV - AO'!$B$8,'PV - AO'!Y$102-$A219+1,'PV - AO'!$B$7,'PV - AO'!#REF!),0)</f>
        <v>0</v>
      </c>
      <c r="Z219" s="37">
        <f>IFERROR(PPMT('PV - AO'!$B$8,'PV - AO'!Z$102-$A219+1,'PV - AO'!$B$7,'PV - AO'!#REF!),0)</f>
        <v>0</v>
      </c>
      <c r="AA219" s="37">
        <f>IFERROR(PPMT('PV - AO'!$B$8,'PV - AO'!AA$102-$A219+1,'PV - AO'!$B$7,'PV - AO'!#REF!),0)</f>
        <v>0</v>
      </c>
      <c r="AB219" s="37">
        <f>IFERROR(PPMT('PV - AO'!$B$8,'PV - AO'!AB$102-$A219+1,'PV - AO'!$B$7,'PV - AO'!#REF!),0)</f>
        <v>0</v>
      </c>
      <c r="AC219" s="37">
        <f>IFERROR(PPMT('PV - AO'!$B$8,'PV - AO'!AC$102-$A219+1,'PV - AO'!$B$7,'PV - AO'!#REF!),0)</f>
        <v>0</v>
      </c>
      <c r="AD219" s="37">
        <f>IFERROR(PPMT('PV - AO'!$B$8,'PV - AO'!AD$102-$A219+1,'PV - AO'!$B$7,'PV - AO'!#REF!),0)</f>
        <v>0</v>
      </c>
      <c r="AE219" s="37">
        <f>IFERROR(PPMT('PV - AO'!$B$8,'PV - AO'!AE$102-$A219+1,'PV - AO'!$B$7,'PV - AO'!#REF!),0)</f>
        <v>0</v>
      </c>
    </row>
    <row r="220" spans="1:31" ht="15" outlineLevel="1">
      <c r="A220">
        <v>7</v>
      </c>
      <c r="B220" s="37"/>
      <c r="C220" s="37"/>
      <c r="D220" s="37"/>
      <c r="E220" s="37"/>
      <c r="F220" s="37"/>
      <c r="G220" s="37"/>
      <c r="H220" s="37">
        <f>IFERROR(PPMT('PV - AO'!$B$8,'PV - AO'!H$102-$A220+1,'PV - AO'!$B$7,'PV - AO'!#REF!),0)</f>
        <v>0</v>
      </c>
      <c r="I220" s="37">
        <f>IFERROR(PPMT('PV - AO'!$B$8,'PV - AO'!I$102-$A220+1,'PV - AO'!$B$7,'PV - AO'!#REF!),0)</f>
        <v>0</v>
      </c>
      <c r="J220" s="37">
        <f>IFERROR(PPMT('PV - AO'!$B$8,'PV - AO'!J$102-$A220+1,'PV - AO'!$B$7,'PV - AO'!#REF!),0)</f>
        <v>0</v>
      </c>
      <c r="K220" s="37">
        <f>IFERROR(PPMT('PV - AO'!$B$8,'PV - AO'!K$102-$A220+1,'PV - AO'!$B$7,'PV - AO'!#REF!),0)</f>
        <v>0</v>
      </c>
      <c r="L220" s="37">
        <f>IFERROR(PPMT('PV - AO'!$B$8,'PV - AO'!L$102-$A220+1,'PV - AO'!$B$7,'PV - AO'!#REF!),0)</f>
        <v>0</v>
      </c>
      <c r="M220" s="37">
        <f>IFERROR(PPMT('PV - AO'!$B$8,'PV - AO'!M$102-$A220+1,'PV - AO'!$B$7,'PV - AO'!#REF!),0)</f>
        <v>0</v>
      </c>
      <c r="N220" s="37">
        <f>IFERROR(PPMT('PV - AO'!$B$8,'PV - AO'!N$102-$A220+1,'PV - AO'!$B$7,'PV - AO'!#REF!),0)</f>
        <v>0</v>
      </c>
      <c r="O220" s="37">
        <f>IFERROR(PPMT('PV - AO'!$B$8,'PV - AO'!O$102-$A220+1,'PV - AO'!$B$7,'PV - AO'!#REF!),0)</f>
        <v>0</v>
      </c>
      <c r="P220" s="37">
        <f>IFERROR(PPMT('PV - AO'!$B$8,'PV - AO'!P$102-$A220+1,'PV - AO'!$B$7,'PV - AO'!#REF!),0)</f>
        <v>0</v>
      </c>
      <c r="Q220" s="37">
        <f>IFERROR(PPMT('PV - AO'!$B$8,'PV - AO'!Q$102-$A220+1,'PV - AO'!$B$7,'PV - AO'!#REF!),0)</f>
        <v>0</v>
      </c>
      <c r="R220" s="37">
        <f>IFERROR(PPMT('PV - AO'!$B$8,'PV - AO'!R$102-$A220+1,'PV - AO'!$B$7,'PV - AO'!#REF!),0)</f>
        <v>0</v>
      </c>
      <c r="S220" s="37">
        <f>IFERROR(PPMT('PV - AO'!$B$8,'PV - AO'!S$102-$A220+1,'PV - AO'!$B$7,'PV - AO'!#REF!),0)</f>
        <v>0</v>
      </c>
      <c r="T220" s="37">
        <f>IFERROR(PPMT('PV - AO'!$B$8,'PV - AO'!T$102-$A220+1,'PV - AO'!$B$7,'PV - AO'!#REF!),0)</f>
        <v>0</v>
      </c>
      <c r="U220" s="37">
        <f>IFERROR(PPMT('PV - AO'!$B$8,'PV - AO'!U$102-$A220+1,'PV - AO'!$B$7,'PV - AO'!#REF!),0)</f>
        <v>0</v>
      </c>
      <c r="V220" s="37">
        <f>IFERROR(PPMT('PV - AO'!$B$8,'PV - AO'!V$102-$A220+1,'PV - AO'!$B$7,'PV - AO'!#REF!),0)</f>
        <v>0</v>
      </c>
      <c r="W220" s="37">
        <f>IFERROR(PPMT('PV - AO'!$B$8,'PV - AO'!W$102-$A220+1,'PV - AO'!$B$7,'PV - AO'!#REF!),0)</f>
        <v>0</v>
      </c>
      <c r="X220" s="37">
        <f>IFERROR(PPMT('PV - AO'!$B$8,'PV - AO'!X$102-$A220+1,'PV - AO'!$B$7,'PV - AO'!#REF!),0)</f>
        <v>0</v>
      </c>
      <c r="Y220" s="37">
        <f>IFERROR(PPMT('PV - AO'!$B$8,'PV - AO'!Y$102-$A220+1,'PV - AO'!$B$7,'PV - AO'!#REF!),0)</f>
        <v>0</v>
      </c>
      <c r="Z220" s="37">
        <f>IFERROR(PPMT('PV - AO'!$B$8,'PV - AO'!Z$102-$A220+1,'PV - AO'!$B$7,'PV - AO'!#REF!),0)</f>
        <v>0</v>
      </c>
      <c r="AA220" s="37">
        <f>IFERROR(PPMT('PV - AO'!$B$8,'PV - AO'!AA$102-$A220+1,'PV - AO'!$B$7,'PV - AO'!#REF!),0)</f>
        <v>0</v>
      </c>
      <c r="AB220" s="37">
        <f>IFERROR(PPMT('PV - AO'!$B$8,'PV - AO'!AB$102-$A220+1,'PV - AO'!$B$7,'PV - AO'!#REF!),0)</f>
        <v>0</v>
      </c>
      <c r="AC220" s="37">
        <f>IFERROR(PPMT('PV - AO'!$B$8,'PV - AO'!AC$102-$A220+1,'PV - AO'!$B$7,'PV - AO'!#REF!),0)</f>
        <v>0</v>
      </c>
      <c r="AD220" s="37">
        <f>IFERROR(PPMT('PV - AO'!$B$8,'PV - AO'!AD$102-$A220+1,'PV - AO'!$B$7,'PV - AO'!#REF!),0)</f>
        <v>0</v>
      </c>
      <c r="AE220" s="37">
        <f>IFERROR(PPMT('PV - AO'!$B$8,'PV - AO'!AE$102-$A220+1,'PV - AO'!$B$7,'PV - AO'!#REF!),0)</f>
        <v>0</v>
      </c>
    </row>
    <row r="221" spans="1:31" ht="15" outlineLevel="1">
      <c r="A221">
        <v>8</v>
      </c>
      <c r="B221" s="37"/>
      <c r="C221" s="37"/>
      <c r="D221" s="37"/>
      <c r="E221" s="37"/>
      <c r="F221" s="37"/>
      <c r="G221" s="37"/>
      <c r="H221" s="37"/>
      <c r="I221" s="37">
        <f>IFERROR(PPMT('PV - AO'!$B$8,'PV - AO'!I$102-$A221+1,'PV - AO'!$B$7,'PV - AO'!#REF!),0)</f>
        <v>0</v>
      </c>
      <c r="J221" s="37">
        <f>IFERROR(PPMT('PV - AO'!$B$8,'PV - AO'!J$102-$A221+1,'PV - AO'!$B$7,'PV - AO'!#REF!),0)</f>
        <v>0</v>
      </c>
      <c r="K221" s="37">
        <f>IFERROR(PPMT('PV - AO'!$B$8,'PV - AO'!K$102-$A221+1,'PV - AO'!$B$7,'PV - AO'!#REF!),0)</f>
        <v>0</v>
      </c>
      <c r="L221" s="37">
        <f>IFERROR(PPMT('PV - AO'!$B$8,'PV - AO'!L$102-$A221+1,'PV - AO'!$B$7,'PV - AO'!#REF!),0)</f>
        <v>0</v>
      </c>
      <c r="M221" s="37">
        <f>IFERROR(PPMT('PV - AO'!$B$8,'PV - AO'!M$102-$A221+1,'PV - AO'!$B$7,'PV - AO'!#REF!),0)</f>
        <v>0</v>
      </c>
      <c r="N221" s="37">
        <f>IFERROR(PPMT('PV - AO'!$B$8,'PV - AO'!N$102-$A221+1,'PV - AO'!$B$7,'PV - AO'!#REF!),0)</f>
        <v>0</v>
      </c>
      <c r="O221" s="37">
        <f>IFERROR(PPMT('PV - AO'!$B$8,'PV - AO'!O$102-$A221+1,'PV - AO'!$B$7,'PV - AO'!#REF!),0)</f>
        <v>0</v>
      </c>
      <c r="P221" s="37">
        <f>IFERROR(PPMT('PV - AO'!$B$8,'PV - AO'!P$102-$A221+1,'PV - AO'!$B$7,'PV - AO'!#REF!),0)</f>
        <v>0</v>
      </c>
      <c r="Q221" s="37">
        <f>IFERROR(PPMT('PV - AO'!$B$8,'PV - AO'!Q$102-$A221+1,'PV - AO'!$B$7,'PV - AO'!#REF!),0)</f>
        <v>0</v>
      </c>
      <c r="R221" s="37">
        <f>IFERROR(PPMT('PV - AO'!$B$8,'PV - AO'!R$102-$A221+1,'PV - AO'!$B$7,'PV - AO'!#REF!),0)</f>
        <v>0</v>
      </c>
      <c r="S221" s="37">
        <f>IFERROR(PPMT('PV - AO'!$B$8,'PV - AO'!S$102-$A221+1,'PV - AO'!$B$7,'PV - AO'!#REF!),0)</f>
        <v>0</v>
      </c>
      <c r="T221" s="37">
        <f>IFERROR(PPMT('PV - AO'!$B$8,'PV - AO'!T$102-$A221+1,'PV - AO'!$B$7,'PV - AO'!#REF!),0)</f>
        <v>0</v>
      </c>
      <c r="U221" s="37">
        <f>IFERROR(PPMT('PV - AO'!$B$8,'PV - AO'!U$102-$A221+1,'PV - AO'!$B$7,'PV - AO'!#REF!),0)</f>
        <v>0</v>
      </c>
      <c r="V221" s="37">
        <f>IFERROR(PPMT('PV - AO'!$B$8,'PV - AO'!V$102-$A221+1,'PV - AO'!$B$7,'PV - AO'!#REF!),0)</f>
        <v>0</v>
      </c>
      <c r="W221" s="37">
        <f>IFERROR(PPMT('PV - AO'!$B$8,'PV - AO'!W$102-$A221+1,'PV - AO'!$B$7,'PV - AO'!#REF!),0)</f>
        <v>0</v>
      </c>
      <c r="X221" s="37">
        <f>IFERROR(PPMT('PV - AO'!$B$8,'PV - AO'!X$102-$A221+1,'PV - AO'!$B$7,'PV - AO'!#REF!),0)</f>
        <v>0</v>
      </c>
      <c r="Y221" s="37">
        <f>IFERROR(PPMT('PV - AO'!$B$8,'PV - AO'!Y$102-$A221+1,'PV - AO'!$B$7,'PV - AO'!#REF!),0)</f>
        <v>0</v>
      </c>
      <c r="Z221" s="37">
        <f>IFERROR(PPMT('PV - AO'!$B$8,'PV - AO'!Z$102-$A221+1,'PV - AO'!$B$7,'PV - AO'!#REF!),0)</f>
        <v>0</v>
      </c>
      <c r="AA221" s="37">
        <f>IFERROR(PPMT('PV - AO'!$B$8,'PV - AO'!AA$102-$A221+1,'PV - AO'!$B$7,'PV - AO'!#REF!),0)</f>
        <v>0</v>
      </c>
      <c r="AB221" s="37">
        <f>IFERROR(PPMT('PV - AO'!$B$8,'PV - AO'!AB$102-$A221+1,'PV - AO'!$B$7,'PV - AO'!#REF!),0)</f>
        <v>0</v>
      </c>
      <c r="AC221" s="37">
        <f>IFERROR(PPMT('PV - AO'!$B$8,'PV - AO'!AC$102-$A221+1,'PV - AO'!$B$7,'PV - AO'!#REF!),0)</f>
        <v>0</v>
      </c>
      <c r="AD221" s="37">
        <f>IFERROR(PPMT('PV - AO'!$B$8,'PV - AO'!AD$102-$A221+1,'PV - AO'!$B$7,'PV - AO'!#REF!),0)</f>
        <v>0</v>
      </c>
      <c r="AE221" s="37">
        <f>IFERROR(PPMT('PV - AO'!$B$8,'PV - AO'!AE$102-$A221+1,'PV - AO'!$B$7,'PV - AO'!#REF!),0)</f>
        <v>0</v>
      </c>
    </row>
    <row r="222" spans="1:31" ht="15" outlineLevel="1">
      <c r="A222">
        <v>9</v>
      </c>
      <c r="B222" s="37"/>
      <c r="C222" s="37"/>
      <c r="D222" s="37"/>
      <c r="E222" s="37"/>
      <c r="F222" s="37"/>
      <c r="G222" s="37"/>
      <c r="H222" s="37"/>
      <c r="I222" s="37"/>
      <c r="J222" s="37">
        <f>IFERROR(PPMT('PV - AO'!$B$8,'PV - AO'!J$102-$A222+1,'PV - AO'!$B$7,'PV - AO'!#REF!),0)</f>
        <v>0</v>
      </c>
      <c r="K222" s="37">
        <f>IFERROR(PPMT('PV - AO'!$B$8,'PV - AO'!K$102-$A222+1,'PV - AO'!$B$7,'PV - AO'!#REF!),0)</f>
        <v>0</v>
      </c>
      <c r="L222" s="37">
        <f>IFERROR(PPMT('PV - AO'!$B$8,'PV - AO'!L$102-$A222+1,'PV - AO'!$B$7,'PV - AO'!#REF!),0)</f>
        <v>0</v>
      </c>
      <c r="M222" s="37">
        <f>IFERROR(PPMT('PV - AO'!$B$8,'PV - AO'!M$102-$A222+1,'PV - AO'!$B$7,'PV - AO'!#REF!),0)</f>
        <v>0</v>
      </c>
      <c r="N222" s="37">
        <f>IFERROR(PPMT('PV - AO'!$B$8,'PV - AO'!N$102-$A222+1,'PV - AO'!$B$7,'PV - AO'!#REF!),0)</f>
        <v>0</v>
      </c>
      <c r="O222" s="37">
        <f>IFERROR(PPMT('PV - AO'!$B$8,'PV - AO'!O$102-$A222+1,'PV - AO'!$B$7,'PV - AO'!#REF!),0)</f>
        <v>0</v>
      </c>
      <c r="P222" s="37">
        <f>IFERROR(PPMT('PV - AO'!$B$8,'PV - AO'!P$102-$A222+1,'PV - AO'!$B$7,'PV - AO'!#REF!),0)</f>
        <v>0</v>
      </c>
      <c r="Q222" s="37">
        <f>IFERROR(PPMT('PV - AO'!$B$8,'PV - AO'!Q$102-$A222+1,'PV - AO'!$B$7,'PV - AO'!#REF!),0)</f>
        <v>0</v>
      </c>
      <c r="R222" s="37">
        <f>IFERROR(PPMT('PV - AO'!$B$8,'PV - AO'!R$102-$A222+1,'PV - AO'!$B$7,'PV - AO'!#REF!),0)</f>
        <v>0</v>
      </c>
      <c r="S222" s="37">
        <f>IFERROR(PPMT('PV - AO'!$B$8,'PV - AO'!S$102-$A222+1,'PV - AO'!$B$7,'PV - AO'!#REF!),0)</f>
        <v>0</v>
      </c>
      <c r="T222" s="37">
        <f>IFERROR(PPMT('PV - AO'!$B$8,'PV - AO'!T$102-$A222+1,'PV - AO'!$B$7,'PV - AO'!#REF!),0)</f>
        <v>0</v>
      </c>
      <c r="U222" s="37">
        <f>IFERROR(PPMT('PV - AO'!$B$8,'PV - AO'!U$102-$A222+1,'PV - AO'!$B$7,'PV - AO'!#REF!),0)</f>
        <v>0</v>
      </c>
      <c r="V222" s="37">
        <f>IFERROR(PPMT('PV - AO'!$B$8,'PV - AO'!V$102-$A222+1,'PV - AO'!$B$7,'PV - AO'!#REF!),0)</f>
        <v>0</v>
      </c>
      <c r="W222" s="37">
        <f>IFERROR(PPMT('PV - AO'!$B$8,'PV - AO'!W$102-$A222+1,'PV - AO'!$B$7,'PV - AO'!#REF!),0)</f>
        <v>0</v>
      </c>
      <c r="X222" s="37">
        <f>IFERROR(PPMT('PV - AO'!$B$8,'PV - AO'!X$102-$A222+1,'PV - AO'!$B$7,'PV - AO'!#REF!),0)</f>
        <v>0</v>
      </c>
      <c r="Y222" s="37">
        <f>IFERROR(PPMT('PV - AO'!$B$8,'PV - AO'!Y$102-$A222+1,'PV - AO'!$B$7,'PV - AO'!#REF!),0)</f>
        <v>0</v>
      </c>
      <c r="Z222" s="37">
        <f>IFERROR(PPMT('PV - AO'!$B$8,'PV - AO'!Z$102-$A222+1,'PV - AO'!$B$7,'PV - AO'!#REF!),0)</f>
        <v>0</v>
      </c>
      <c r="AA222" s="37">
        <f>IFERROR(PPMT('PV - AO'!$B$8,'PV - AO'!AA$102-$A222+1,'PV - AO'!$B$7,'PV - AO'!#REF!),0)</f>
        <v>0</v>
      </c>
      <c r="AB222" s="37">
        <f>IFERROR(PPMT('PV - AO'!$B$8,'PV - AO'!AB$102-$A222+1,'PV - AO'!$B$7,'PV - AO'!#REF!),0)</f>
        <v>0</v>
      </c>
      <c r="AC222" s="37">
        <f>IFERROR(PPMT('PV - AO'!$B$8,'PV - AO'!AC$102-$A222+1,'PV - AO'!$B$7,'PV - AO'!#REF!),0)</f>
        <v>0</v>
      </c>
      <c r="AD222" s="37">
        <f>IFERROR(PPMT('PV - AO'!$B$8,'PV - AO'!AD$102-$A222+1,'PV - AO'!$B$7,'PV - AO'!#REF!),0)</f>
        <v>0</v>
      </c>
      <c r="AE222" s="37">
        <f>IFERROR(PPMT('PV - AO'!$B$8,'PV - AO'!AE$102-$A222+1,'PV - AO'!$B$7,'PV - AO'!#REF!),0)</f>
        <v>0</v>
      </c>
    </row>
    <row r="223" spans="1:31" ht="15" outlineLevel="1">
      <c r="A223">
        <v>10</v>
      </c>
      <c r="B223" s="37"/>
      <c r="C223" s="37"/>
      <c r="D223" s="37"/>
      <c r="E223" s="37"/>
      <c r="F223" s="37"/>
      <c r="G223" s="37"/>
      <c r="H223" s="37"/>
      <c r="I223" s="37"/>
      <c r="J223" s="37"/>
      <c r="K223" s="37">
        <f>IFERROR(PPMT('PV - AO'!$B$8,'PV - AO'!K$102-$A223+1,'PV - AO'!$B$7,'PV - AO'!#REF!),0)</f>
        <v>0</v>
      </c>
      <c r="L223" s="37">
        <f>IFERROR(PPMT('PV - AO'!$B$8,'PV - AO'!L$102-$A223+1,'PV - AO'!$B$7,'PV - AO'!#REF!),0)</f>
        <v>0</v>
      </c>
      <c r="M223" s="37">
        <f>IFERROR(PPMT('PV - AO'!$B$8,'PV - AO'!M$102-$A223+1,'PV - AO'!$B$7,'PV - AO'!#REF!),0)</f>
        <v>0</v>
      </c>
      <c r="N223" s="37">
        <f>IFERROR(PPMT('PV - AO'!$B$8,'PV - AO'!N$102-$A223+1,'PV - AO'!$B$7,'PV - AO'!#REF!),0)</f>
        <v>0</v>
      </c>
      <c r="O223" s="37">
        <f>IFERROR(PPMT('PV - AO'!$B$8,'PV - AO'!O$102-$A223+1,'PV - AO'!$B$7,'PV - AO'!#REF!),0)</f>
        <v>0</v>
      </c>
      <c r="P223" s="37">
        <f>IFERROR(PPMT('PV - AO'!$B$8,'PV - AO'!P$102-$A223+1,'PV - AO'!$B$7,'PV - AO'!#REF!),0)</f>
        <v>0</v>
      </c>
      <c r="Q223" s="37">
        <f>IFERROR(PPMT('PV - AO'!$B$8,'PV - AO'!Q$102-$A223+1,'PV - AO'!$B$7,'PV - AO'!#REF!),0)</f>
        <v>0</v>
      </c>
      <c r="R223" s="37">
        <f>IFERROR(PPMT('PV - AO'!$B$8,'PV - AO'!R$102-$A223+1,'PV - AO'!$B$7,'PV - AO'!#REF!),0)</f>
        <v>0</v>
      </c>
      <c r="S223" s="37">
        <f>IFERROR(PPMT('PV - AO'!$B$8,'PV - AO'!S$102-$A223+1,'PV - AO'!$B$7,'PV - AO'!#REF!),0)</f>
        <v>0</v>
      </c>
      <c r="T223" s="37">
        <f>IFERROR(PPMT('PV - AO'!$B$8,'PV - AO'!T$102-$A223+1,'PV - AO'!$B$7,'PV - AO'!#REF!),0)</f>
        <v>0</v>
      </c>
      <c r="U223" s="37">
        <f>IFERROR(PPMT('PV - AO'!$B$8,'PV - AO'!U$102-$A223+1,'PV - AO'!$B$7,'PV - AO'!#REF!),0)</f>
        <v>0</v>
      </c>
      <c r="V223" s="37">
        <f>IFERROR(PPMT('PV - AO'!$B$8,'PV - AO'!V$102-$A223+1,'PV - AO'!$B$7,'PV - AO'!#REF!),0)</f>
        <v>0</v>
      </c>
      <c r="W223" s="37">
        <f>IFERROR(PPMT('PV - AO'!$B$8,'PV - AO'!W$102-$A223+1,'PV - AO'!$B$7,'PV - AO'!#REF!),0)</f>
        <v>0</v>
      </c>
      <c r="X223" s="37">
        <f>IFERROR(PPMT('PV - AO'!$B$8,'PV - AO'!X$102-$A223+1,'PV - AO'!$B$7,'PV - AO'!#REF!),0)</f>
        <v>0</v>
      </c>
      <c r="Y223" s="37">
        <f>IFERROR(PPMT('PV - AO'!$B$8,'PV - AO'!Y$102-$A223+1,'PV - AO'!$B$7,'PV - AO'!#REF!),0)</f>
        <v>0</v>
      </c>
      <c r="Z223" s="37">
        <f>IFERROR(PPMT('PV - AO'!$B$8,'PV - AO'!Z$102-$A223+1,'PV - AO'!$B$7,'PV - AO'!#REF!),0)</f>
        <v>0</v>
      </c>
      <c r="AA223" s="37">
        <f>IFERROR(PPMT('PV - AO'!$B$8,'PV - AO'!AA$102-$A223+1,'PV - AO'!$B$7,'PV - AO'!#REF!),0)</f>
        <v>0</v>
      </c>
      <c r="AB223" s="37">
        <f>IFERROR(PPMT('PV - AO'!$B$8,'PV - AO'!AB$102-$A223+1,'PV - AO'!$B$7,'PV - AO'!#REF!),0)</f>
        <v>0</v>
      </c>
      <c r="AC223" s="37">
        <f>IFERROR(PPMT('PV - AO'!$B$8,'PV - AO'!AC$102-$A223+1,'PV - AO'!$B$7,'PV - AO'!#REF!),0)</f>
        <v>0</v>
      </c>
      <c r="AD223" s="37">
        <f>IFERROR(PPMT('PV - AO'!$B$8,'PV - AO'!AD$102-$A223+1,'PV - AO'!$B$7,'PV - AO'!#REF!),0)</f>
        <v>0</v>
      </c>
      <c r="AE223" s="37">
        <f>IFERROR(PPMT('PV - AO'!$B$8,'PV - AO'!AE$102-$A223+1,'PV - AO'!$B$7,'PV - AO'!#REF!),0)</f>
        <v>0</v>
      </c>
    </row>
    <row r="224" spans="1:31" ht="15" outlineLevel="1">
      <c r="A224">
        <v>11</v>
      </c>
      <c r="B224" s="37"/>
      <c r="C224" s="37"/>
      <c r="D224" s="37"/>
      <c r="E224" s="37"/>
      <c r="F224" s="37"/>
      <c r="G224" s="37"/>
      <c r="H224" s="37"/>
      <c r="I224" s="37"/>
      <c r="J224" s="37"/>
      <c r="K224" s="37"/>
      <c r="L224" s="37">
        <f>IFERROR(PPMT('PV - AO'!$B$8,'PV - AO'!L$102-$A224+1,'PV - AO'!$B$7,'PV - AO'!#REF!),0)</f>
        <v>0</v>
      </c>
      <c r="M224" s="37">
        <f>IFERROR(PPMT('PV - AO'!$B$8,'PV - AO'!M$102-$A224+1,'PV - AO'!$B$7,'PV - AO'!#REF!),0)</f>
        <v>0</v>
      </c>
      <c r="N224" s="37">
        <f>IFERROR(PPMT('PV - AO'!$B$8,'PV - AO'!N$102-$A224+1,'PV - AO'!$B$7,'PV - AO'!#REF!),0)</f>
        <v>0</v>
      </c>
      <c r="O224" s="37">
        <f>IFERROR(PPMT('PV - AO'!$B$8,'PV - AO'!O$102-$A224+1,'PV - AO'!$B$7,'PV - AO'!#REF!),0)</f>
        <v>0</v>
      </c>
      <c r="P224" s="37">
        <f>IFERROR(PPMT('PV - AO'!$B$8,'PV - AO'!P$102-$A224+1,'PV - AO'!$B$7,'PV - AO'!#REF!),0)</f>
        <v>0</v>
      </c>
      <c r="Q224" s="37">
        <f>IFERROR(PPMT('PV - AO'!$B$8,'PV - AO'!Q$102-$A224+1,'PV - AO'!$B$7,'PV - AO'!#REF!),0)</f>
        <v>0</v>
      </c>
      <c r="R224" s="37">
        <f>IFERROR(PPMT('PV - AO'!$B$8,'PV - AO'!R$102-$A224+1,'PV - AO'!$B$7,'PV - AO'!#REF!),0)</f>
        <v>0</v>
      </c>
      <c r="S224" s="37">
        <f>IFERROR(PPMT('PV - AO'!$B$8,'PV - AO'!S$102-$A224+1,'PV - AO'!$B$7,'PV - AO'!#REF!),0)</f>
        <v>0</v>
      </c>
      <c r="T224" s="37">
        <f>IFERROR(PPMT('PV - AO'!$B$8,'PV - AO'!T$102-$A224+1,'PV - AO'!$B$7,'PV - AO'!#REF!),0)</f>
        <v>0</v>
      </c>
      <c r="U224" s="37">
        <f>IFERROR(PPMT('PV - AO'!$B$8,'PV - AO'!U$102-$A224+1,'PV - AO'!$B$7,'PV - AO'!#REF!),0)</f>
        <v>0</v>
      </c>
      <c r="V224" s="37">
        <f>IFERROR(PPMT('PV - AO'!$B$8,'PV - AO'!V$102-$A224+1,'PV - AO'!$B$7,'PV - AO'!#REF!),0)</f>
        <v>0</v>
      </c>
      <c r="W224" s="37">
        <f>IFERROR(PPMT('PV - AO'!$B$8,'PV - AO'!W$102-$A224+1,'PV - AO'!$B$7,'PV - AO'!#REF!),0)</f>
        <v>0</v>
      </c>
      <c r="X224" s="37">
        <f>IFERROR(PPMT('PV - AO'!$B$8,'PV - AO'!X$102-$A224+1,'PV - AO'!$B$7,'PV - AO'!#REF!),0)</f>
        <v>0</v>
      </c>
      <c r="Y224" s="37">
        <f>IFERROR(PPMT('PV - AO'!$B$8,'PV - AO'!Y$102-$A224+1,'PV - AO'!$B$7,'PV - AO'!#REF!),0)</f>
        <v>0</v>
      </c>
      <c r="Z224" s="37">
        <f>IFERROR(PPMT('PV - AO'!$B$8,'PV - AO'!Z$102-$A224+1,'PV - AO'!$B$7,'PV - AO'!#REF!),0)</f>
        <v>0</v>
      </c>
      <c r="AA224" s="37">
        <f>IFERROR(PPMT('PV - AO'!$B$8,'PV - AO'!AA$102-$A224+1,'PV - AO'!$B$7,'PV - AO'!#REF!),0)</f>
        <v>0</v>
      </c>
      <c r="AB224" s="37">
        <f>IFERROR(PPMT('PV - AO'!$B$8,'PV - AO'!AB$102-$A224+1,'PV - AO'!$B$7,'PV - AO'!#REF!),0)</f>
        <v>0</v>
      </c>
      <c r="AC224" s="37">
        <f>IFERROR(PPMT('PV - AO'!$B$8,'PV - AO'!AC$102-$A224+1,'PV - AO'!$B$7,'PV - AO'!#REF!),0)</f>
        <v>0</v>
      </c>
      <c r="AD224" s="37">
        <f>IFERROR(PPMT('PV - AO'!$B$8,'PV - AO'!AD$102-$A224+1,'PV - AO'!$B$7,'PV - AO'!#REF!),0)</f>
        <v>0</v>
      </c>
      <c r="AE224" s="37">
        <f>IFERROR(PPMT('PV - AO'!$B$8,'PV - AO'!AE$102-$A224+1,'PV - AO'!$B$7,'PV - AO'!#REF!),0)</f>
        <v>0</v>
      </c>
    </row>
    <row r="225" spans="1:31" ht="15" outlineLevel="1">
      <c r="A225">
        <v>12</v>
      </c>
      <c r="B225" s="37"/>
      <c r="C225" s="37"/>
      <c r="D225" s="37"/>
      <c r="E225" s="37"/>
      <c r="F225" s="37"/>
      <c r="G225" s="37"/>
      <c r="H225" s="37"/>
      <c r="I225" s="37"/>
      <c r="J225" s="37"/>
      <c r="K225" s="37"/>
      <c r="L225" s="37"/>
      <c r="M225" s="37">
        <f>IFERROR(PPMT('PV - AO'!$B$8,'PV - AO'!M$102-$A225+1,'PV - AO'!$B$7,'PV - AO'!#REF!),0)</f>
        <v>0</v>
      </c>
      <c r="N225" s="37">
        <f>IFERROR(PPMT('PV - AO'!$B$8,'PV - AO'!N$102-$A225+1,'PV - AO'!$B$7,'PV - AO'!#REF!),0)</f>
        <v>0</v>
      </c>
      <c r="O225" s="37">
        <f>IFERROR(PPMT('PV - AO'!$B$8,'PV - AO'!O$102-$A225+1,'PV - AO'!$B$7,'PV - AO'!#REF!),0)</f>
        <v>0</v>
      </c>
      <c r="P225" s="37">
        <f>IFERROR(PPMT('PV - AO'!$B$8,'PV - AO'!P$102-$A225+1,'PV - AO'!$B$7,'PV - AO'!#REF!),0)</f>
        <v>0</v>
      </c>
      <c r="Q225" s="37">
        <f>IFERROR(PPMT('PV - AO'!$B$8,'PV - AO'!Q$102-$A225+1,'PV - AO'!$B$7,'PV - AO'!#REF!),0)</f>
        <v>0</v>
      </c>
      <c r="R225" s="37">
        <f>IFERROR(PPMT('PV - AO'!$B$8,'PV - AO'!R$102-$A225+1,'PV - AO'!$B$7,'PV - AO'!#REF!),0)</f>
        <v>0</v>
      </c>
      <c r="S225" s="37">
        <f>IFERROR(PPMT('PV - AO'!$B$8,'PV - AO'!S$102-$A225+1,'PV - AO'!$B$7,'PV - AO'!#REF!),0)</f>
        <v>0</v>
      </c>
      <c r="T225" s="37">
        <f>IFERROR(PPMT('PV - AO'!$B$8,'PV - AO'!T$102-$A225+1,'PV - AO'!$B$7,'PV - AO'!#REF!),0)</f>
        <v>0</v>
      </c>
      <c r="U225" s="37">
        <f>IFERROR(PPMT('PV - AO'!$B$8,'PV - AO'!U$102-$A225+1,'PV - AO'!$B$7,'PV - AO'!#REF!),0)</f>
        <v>0</v>
      </c>
      <c r="V225" s="37">
        <f>IFERROR(PPMT('PV - AO'!$B$8,'PV - AO'!V$102-$A225+1,'PV - AO'!$B$7,'PV - AO'!#REF!),0)</f>
        <v>0</v>
      </c>
      <c r="W225" s="37">
        <f>IFERROR(PPMT('PV - AO'!$B$8,'PV - AO'!W$102-$A225+1,'PV - AO'!$B$7,'PV - AO'!#REF!),0)</f>
        <v>0</v>
      </c>
      <c r="X225" s="37">
        <f>IFERROR(PPMT('PV - AO'!$B$8,'PV - AO'!X$102-$A225+1,'PV - AO'!$B$7,'PV - AO'!#REF!),0)</f>
        <v>0</v>
      </c>
      <c r="Y225" s="37">
        <f>IFERROR(PPMT('PV - AO'!$B$8,'PV - AO'!Y$102-$A225+1,'PV - AO'!$B$7,'PV - AO'!#REF!),0)</f>
        <v>0</v>
      </c>
      <c r="Z225" s="37">
        <f>IFERROR(PPMT('PV - AO'!$B$8,'PV - AO'!Z$102-$A225+1,'PV - AO'!$B$7,'PV - AO'!#REF!),0)</f>
        <v>0</v>
      </c>
      <c r="AA225" s="37">
        <f>IFERROR(PPMT('PV - AO'!$B$8,'PV - AO'!AA$102-$A225+1,'PV - AO'!$B$7,'PV - AO'!#REF!),0)</f>
        <v>0</v>
      </c>
      <c r="AB225" s="37">
        <f>IFERROR(PPMT('PV - AO'!$B$8,'PV - AO'!AB$102-$A225+1,'PV - AO'!$B$7,'PV - AO'!#REF!),0)</f>
        <v>0</v>
      </c>
      <c r="AC225" s="37">
        <f>IFERROR(PPMT('PV - AO'!$B$8,'PV - AO'!AC$102-$A225+1,'PV - AO'!$B$7,'PV - AO'!#REF!),0)</f>
        <v>0</v>
      </c>
      <c r="AD225" s="37">
        <f>IFERROR(PPMT('PV - AO'!$B$8,'PV - AO'!AD$102-$A225+1,'PV - AO'!$B$7,'PV - AO'!#REF!),0)</f>
        <v>0</v>
      </c>
      <c r="AE225" s="37">
        <f>IFERROR(PPMT('PV - AO'!$B$8,'PV - AO'!AE$102-$A225+1,'PV - AO'!$B$7,'PV - AO'!#REF!),0)</f>
        <v>0</v>
      </c>
    </row>
    <row r="226" spans="1:31" ht="15" outlineLevel="1">
      <c r="A226">
        <v>13</v>
      </c>
      <c r="B226" s="37"/>
      <c r="C226" s="37"/>
      <c r="D226" s="37"/>
      <c r="E226" s="37"/>
      <c r="F226" s="37"/>
      <c r="G226" s="37"/>
      <c r="H226" s="37"/>
      <c r="I226" s="37"/>
      <c r="J226" s="37"/>
      <c r="K226" s="37"/>
      <c r="L226" s="37"/>
      <c r="M226" s="37"/>
      <c r="N226" s="37">
        <f>IFERROR(PPMT('PV - AO'!$B$8,'PV - AO'!N$102-$A226+1,'PV - AO'!$B$7,'PV - AO'!#REF!),0)</f>
        <v>0</v>
      </c>
      <c r="O226" s="37">
        <f>IFERROR(PPMT('PV - AO'!$B$8,'PV - AO'!O$102-$A226+1,'PV - AO'!$B$7,'PV - AO'!#REF!),0)</f>
        <v>0</v>
      </c>
      <c r="P226" s="37">
        <f>IFERROR(PPMT('PV - AO'!$B$8,'PV - AO'!P$102-$A226+1,'PV - AO'!$B$7,'PV - AO'!#REF!),0)</f>
        <v>0</v>
      </c>
      <c r="Q226" s="37">
        <f>IFERROR(PPMT('PV - AO'!$B$8,'PV - AO'!Q$102-$A226+1,'PV - AO'!$B$7,'PV - AO'!#REF!),0)</f>
        <v>0</v>
      </c>
      <c r="R226" s="37">
        <f>IFERROR(PPMT('PV - AO'!$B$8,'PV - AO'!R$102-$A226+1,'PV - AO'!$B$7,'PV - AO'!#REF!),0)</f>
        <v>0</v>
      </c>
      <c r="S226" s="37">
        <f>IFERROR(PPMT('PV - AO'!$B$8,'PV - AO'!S$102-$A226+1,'PV - AO'!$B$7,'PV - AO'!#REF!),0)</f>
        <v>0</v>
      </c>
      <c r="T226" s="37">
        <f>IFERROR(PPMT('PV - AO'!$B$8,'PV - AO'!T$102-$A226+1,'PV - AO'!$B$7,'PV - AO'!#REF!),0)</f>
        <v>0</v>
      </c>
      <c r="U226" s="37">
        <f>IFERROR(PPMT('PV - AO'!$B$8,'PV - AO'!U$102-$A226+1,'PV - AO'!$B$7,'PV - AO'!#REF!),0)</f>
        <v>0</v>
      </c>
      <c r="V226" s="37">
        <f>IFERROR(PPMT('PV - AO'!$B$8,'PV - AO'!V$102-$A226+1,'PV - AO'!$B$7,'PV - AO'!#REF!),0)</f>
        <v>0</v>
      </c>
      <c r="W226" s="37">
        <f>IFERROR(PPMT('PV - AO'!$B$8,'PV - AO'!W$102-$A226+1,'PV - AO'!$B$7,'PV - AO'!#REF!),0)</f>
        <v>0</v>
      </c>
      <c r="X226" s="37">
        <f>IFERROR(PPMT('PV - AO'!$B$8,'PV - AO'!X$102-$A226+1,'PV - AO'!$B$7,'PV - AO'!#REF!),0)</f>
        <v>0</v>
      </c>
      <c r="Y226" s="37">
        <f>IFERROR(PPMT('PV - AO'!$B$8,'PV - AO'!Y$102-$A226+1,'PV - AO'!$B$7,'PV - AO'!#REF!),0)</f>
        <v>0</v>
      </c>
      <c r="Z226" s="37">
        <f>IFERROR(PPMT('PV - AO'!$B$8,'PV - AO'!Z$102-$A226+1,'PV - AO'!$B$7,'PV - AO'!#REF!),0)</f>
        <v>0</v>
      </c>
      <c r="AA226" s="37">
        <f>IFERROR(PPMT('PV - AO'!$B$8,'PV - AO'!AA$102-$A226+1,'PV - AO'!$B$7,'PV - AO'!#REF!),0)</f>
        <v>0</v>
      </c>
      <c r="AB226" s="37">
        <f>IFERROR(PPMT('PV - AO'!$B$8,'PV - AO'!AB$102-$A226+1,'PV - AO'!$B$7,'PV - AO'!#REF!),0)</f>
        <v>0</v>
      </c>
      <c r="AC226" s="37">
        <f>IFERROR(PPMT('PV - AO'!$B$8,'PV - AO'!AC$102-$A226+1,'PV - AO'!$B$7,'PV - AO'!#REF!),0)</f>
        <v>0</v>
      </c>
      <c r="AD226" s="37">
        <f>IFERROR(PPMT('PV - AO'!$B$8,'PV - AO'!AD$102-$A226+1,'PV - AO'!$B$7,'PV - AO'!#REF!),0)</f>
        <v>0</v>
      </c>
      <c r="AE226" s="37">
        <f>IFERROR(PPMT('PV - AO'!$B$8,'PV - AO'!AE$102-$A226+1,'PV - AO'!$B$7,'PV - AO'!#REF!),0)</f>
        <v>0</v>
      </c>
    </row>
    <row r="227" spans="1:31" ht="15" outlineLevel="1">
      <c r="A227">
        <v>14</v>
      </c>
      <c r="B227" s="37"/>
      <c r="C227" s="37"/>
      <c r="D227" s="37"/>
      <c r="E227" s="37"/>
      <c r="F227" s="37"/>
      <c r="G227" s="37"/>
      <c r="H227" s="37"/>
      <c r="I227" s="37"/>
      <c r="J227" s="37"/>
      <c r="K227" s="37"/>
      <c r="L227" s="37"/>
      <c r="M227" s="37"/>
      <c r="N227" s="37"/>
      <c r="O227" s="37">
        <f>IFERROR(PPMT('PV - AO'!$B$8,'PV - AO'!O$102-$A227+1,'PV - AO'!$B$7,'PV - AO'!#REF!),0)</f>
        <v>0</v>
      </c>
      <c r="P227" s="37">
        <f>IFERROR(PPMT('PV - AO'!$B$8,'PV - AO'!P$102-$A227+1,'PV - AO'!$B$7,'PV - AO'!#REF!),0)</f>
        <v>0</v>
      </c>
      <c r="Q227" s="37">
        <f>IFERROR(PPMT('PV - AO'!$B$8,'PV - AO'!Q$102-$A227+1,'PV - AO'!$B$7,'PV - AO'!#REF!),0)</f>
        <v>0</v>
      </c>
      <c r="R227" s="37">
        <f>IFERROR(PPMT('PV - AO'!$B$8,'PV - AO'!R$102-$A227+1,'PV - AO'!$B$7,'PV - AO'!#REF!),0)</f>
        <v>0</v>
      </c>
      <c r="S227" s="37">
        <f>IFERROR(PPMT('PV - AO'!$B$8,'PV - AO'!S$102-$A227+1,'PV - AO'!$B$7,'PV - AO'!#REF!),0)</f>
        <v>0</v>
      </c>
      <c r="T227" s="37">
        <f>IFERROR(PPMT('PV - AO'!$B$8,'PV - AO'!T$102-$A227+1,'PV - AO'!$B$7,'PV - AO'!#REF!),0)</f>
        <v>0</v>
      </c>
      <c r="U227" s="37">
        <f>IFERROR(PPMT('PV - AO'!$B$8,'PV - AO'!U$102-$A227+1,'PV - AO'!$B$7,'PV - AO'!#REF!),0)</f>
        <v>0</v>
      </c>
      <c r="V227" s="37">
        <f>IFERROR(PPMT('PV - AO'!$B$8,'PV - AO'!V$102-$A227+1,'PV - AO'!$B$7,'PV - AO'!#REF!),0)</f>
        <v>0</v>
      </c>
      <c r="W227" s="37">
        <f>IFERROR(PPMT('PV - AO'!$B$8,'PV - AO'!W$102-$A227+1,'PV - AO'!$B$7,'PV - AO'!#REF!),0)</f>
        <v>0</v>
      </c>
      <c r="X227" s="37">
        <f>IFERROR(PPMT('PV - AO'!$B$8,'PV - AO'!X$102-$A227+1,'PV - AO'!$B$7,'PV - AO'!#REF!),0)</f>
        <v>0</v>
      </c>
      <c r="Y227" s="37">
        <f>IFERROR(PPMT('PV - AO'!$B$8,'PV - AO'!Y$102-$A227+1,'PV - AO'!$B$7,'PV - AO'!#REF!),0)</f>
        <v>0</v>
      </c>
      <c r="Z227" s="37">
        <f>IFERROR(PPMT('PV - AO'!$B$8,'PV - AO'!Z$102-$A227+1,'PV - AO'!$B$7,'PV - AO'!#REF!),0)</f>
        <v>0</v>
      </c>
      <c r="AA227" s="37">
        <f>IFERROR(PPMT('PV - AO'!$B$8,'PV - AO'!AA$102-$A227+1,'PV - AO'!$B$7,'PV - AO'!#REF!),0)</f>
        <v>0</v>
      </c>
      <c r="AB227" s="37">
        <f>IFERROR(PPMT('PV - AO'!$B$8,'PV - AO'!AB$102-$A227+1,'PV - AO'!$B$7,'PV - AO'!#REF!),0)</f>
        <v>0</v>
      </c>
      <c r="AC227" s="37">
        <f>IFERROR(PPMT('PV - AO'!$B$8,'PV - AO'!AC$102-$A227+1,'PV - AO'!$B$7,'PV - AO'!#REF!),0)</f>
        <v>0</v>
      </c>
      <c r="AD227" s="37">
        <f>IFERROR(PPMT('PV - AO'!$B$8,'PV - AO'!AD$102-$A227+1,'PV - AO'!$B$7,'PV - AO'!#REF!),0)</f>
        <v>0</v>
      </c>
      <c r="AE227" s="37">
        <f>IFERROR(PPMT('PV - AO'!$B$8,'PV - AO'!AE$102-$A227+1,'PV - AO'!$B$7,'PV - AO'!#REF!),0)</f>
        <v>0</v>
      </c>
    </row>
    <row r="228" spans="1:31" ht="15" outlineLevel="1">
      <c r="A228">
        <v>15</v>
      </c>
      <c r="B228" s="37"/>
      <c r="C228" s="37"/>
      <c r="D228" s="37"/>
      <c r="E228" s="37"/>
      <c r="F228" s="37"/>
      <c r="G228" s="37"/>
      <c r="H228" s="37"/>
      <c r="I228" s="37"/>
      <c r="J228" s="37"/>
      <c r="K228" s="37"/>
      <c r="L228" s="37"/>
      <c r="M228" s="37"/>
      <c r="N228" s="37"/>
      <c r="O228" s="37"/>
      <c r="P228" s="37">
        <f>IFERROR(PPMT('PV - AO'!$B$8,'PV - AO'!P$102-$A228+1,'PV - AO'!$B$7,'PV - AO'!#REF!),0)</f>
        <v>0</v>
      </c>
      <c r="Q228" s="37">
        <f>IFERROR(PPMT('PV - AO'!$B$8,'PV - AO'!Q$102-$A228+1,'PV - AO'!$B$7,'PV - AO'!#REF!),0)</f>
        <v>0</v>
      </c>
      <c r="R228" s="37">
        <f>IFERROR(PPMT('PV - AO'!$B$8,'PV - AO'!R$102-$A228+1,'PV - AO'!$B$7,'PV - AO'!#REF!),0)</f>
        <v>0</v>
      </c>
      <c r="S228" s="37">
        <f>IFERROR(PPMT('PV - AO'!$B$8,'PV - AO'!S$102-$A228+1,'PV - AO'!$B$7,'PV - AO'!#REF!),0)</f>
        <v>0</v>
      </c>
      <c r="T228" s="37">
        <f>IFERROR(PPMT('PV - AO'!$B$8,'PV - AO'!T$102-$A228+1,'PV - AO'!$B$7,'PV - AO'!#REF!),0)</f>
        <v>0</v>
      </c>
      <c r="U228" s="37">
        <f>IFERROR(PPMT('PV - AO'!$B$8,'PV - AO'!U$102-$A228+1,'PV - AO'!$B$7,'PV - AO'!#REF!),0)</f>
        <v>0</v>
      </c>
      <c r="V228" s="37">
        <f>IFERROR(PPMT('PV - AO'!$B$8,'PV - AO'!V$102-$A228+1,'PV - AO'!$B$7,'PV - AO'!#REF!),0)</f>
        <v>0</v>
      </c>
      <c r="W228" s="37">
        <f>IFERROR(PPMT('PV - AO'!$B$8,'PV - AO'!W$102-$A228+1,'PV - AO'!$B$7,'PV - AO'!#REF!),0)</f>
        <v>0</v>
      </c>
      <c r="X228" s="37">
        <f>IFERROR(PPMT('PV - AO'!$B$8,'PV - AO'!X$102-$A228+1,'PV - AO'!$B$7,'PV - AO'!#REF!),0)</f>
        <v>0</v>
      </c>
      <c r="Y228" s="37">
        <f>IFERROR(PPMT('PV - AO'!$B$8,'PV - AO'!Y$102-$A228+1,'PV - AO'!$B$7,'PV - AO'!#REF!),0)</f>
        <v>0</v>
      </c>
      <c r="Z228" s="37">
        <f>IFERROR(PPMT('PV - AO'!$B$8,'PV - AO'!Z$102-$A228+1,'PV - AO'!$B$7,'PV - AO'!#REF!),0)</f>
        <v>0</v>
      </c>
      <c r="AA228" s="37">
        <f>IFERROR(PPMT('PV - AO'!$B$8,'PV - AO'!AA$102-$A228+1,'PV - AO'!$B$7,'PV - AO'!#REF!),0)</f>
        <v>0</v>
      </c>
      <c r="AB228" s="37">
        <f>IFERROR(PPMT('PV - AO'!$B$8,'PV - AO'!AB$102-$A228+1,'PV - AO'!$B$7,'PV - AO'!#REF!),0)</f>
        <v>0</v>
      </c>
      <c r="AC228" s="37">
        <f>IFERROR(PPMT('PV - AO'!$B$8,'PV - AO'!AC$102-$A228+1,'PV - AO'!$B$7,'PV - AO'!#REF!),0)</f>
        <v>0</v>
      </c>
      <c r="AD228" s="37">
        <f>IFERROR(PPMT('PV - AO'!$B$8,'PV - AO'!AD$102-$A228+1,'PV - AO'!$B$7,'PV - AO'!#REF!),0)</f>
        <v>0</v>
      </c>
      <c r="AE228" s="37">
        <f>IFERROR(PPMT('PV - AO'!$B$8,'PV - AO'!AE$102-$A228+1,'PV - AO'!$B$7,'PV - AO'!#REF!),0)</f>
        <v>0</v>
      </c>
    </row>
    <row r="229" spans="1:31" ht="15" outlineLevel="1">
      <c r="A229">
        <v>16</v>
      </c>
      <c r="B229" s="37"/>
      <c r="C229" s="37"/>
      <c r="D229" s="37"/>
      <c r="E229" s="37"/>
      <c r="F229" s="37"/>
      <c r="G229" s="37"/>
      <c r="H229" s="37"/>
      <c r="I229" s="37"/>
      <c r="J229" s="37"/>
      <c r="K229" s="37"/>
      <c r="L229" s="37"/>
      <c r="M229" s="37"/>
      <c r="N229" s="37"/>
      <c r="O229" s="37"/>
      <c r="P229" s="37"/>
      <c r="Q229" s="37">
        <f>IFERROR(PPMT('PV - AO'!$B$8,'PV - AO'!Q$102-$A229+1,'PV - AO'!$B$7,'PV - AO'!#REF!),0)</f>
        <v>0</v>
      </c>
      <c r="R229" s="37">
        <f>IFERROR(PPMT('PV - AO'!$B$8,'PV - AO'!R$102-$A229+1,'PV - AO'!$B$7,'PV - AO'!#REF!),0)</f>
        <v>0</v>
      </c>
      <c r="S229" s="37">
        <f>IFERROR(PPMT('PV - AO'!$B$8,'PV - AO'!S$102-$A229+1,'PV - AO'!$B$7,'PV - AO'!#REF!),0)</f>
        <v>0</v>
      </c>
      <c r="T229" s="37">
        <f>IFERROR(PPMT('PV - AO'!$B$8,'PV - AO'!T$102-$A229+1,'PV - AO'!$B$7,'PV - AO'!#REF!),0)</f>
        <v>0</v>
      </c>
      <c r="U229" s="37">
        <f>IFERROR(PPMT('PV - AO'!$B$8,'PV - AO'!U$102-$A229+1,'PV - AO'!$B$7,'PV - AO'!#REF!),0)</f>
        <v>0</v>
      </c>
      <c r="V229" s="37">
        <f>IFERROR(PPMT('PV - AO'!$B$8,'PV - AO'!V$102-$A229+1,'PV - AO'!$B$7,'PV - AO'!#REF!),0)</f>
        <v>0</v>
      </c>
      <c r="W229" s="37">
        <f>IFERROR(PPMT('PV - AO'!$B$8,'PV - AO'!W$102-$A229+1,'PV - AO'!$B$7,'PV - AO'!#REF!),0)</f>
        <v>0</v>
      </c>
      <c r="X229" s="37">
        <f>IFERROR(PPMT('PV - AO'!$B$8,'PV - AO'!X$102-$A229+1,'PV - AO'!$B$7,'PV - AO'!#REF!),0)</f>
        <v>0</v>
      </c>
      <c r="Y229" s="37">
        <f>IFERROR(PPMT('PV - AO'!$B$8,'PV - AO'!Y$102-$A229+1,'PV - AO'!$B$7,'PV - AO'!#REF!),0)</f>
        <v>0</v>
      </c>
      <c r="Z229" s="37">
        <f>IFERROR(PPMT('PV - AO'!$B$8,'PV - AO'!Z$102-$A229+1,'PV - AO'!$B$7,'PV - AO'!#REF!),0)</f>
        <v>0</v>
      </c>
      <c r="AA229" s="37">
        <f>IFERROR(PPMT('PV - AO'!$B$8,'PV - AO'!AA$102-$A229+1,'PV - AO'!$B$7,'PV - AO'!#REF!),0)</f>
        <v>0</v>
      </c>
      <c r="AB229" s="37">
        <f>IFERROR(PPMT('PV - AO'!$B$8,'PV - AO'!AB$102-$A229+1,'PV - AO'!$B$7,'PV - AO'!#REF!),0)</f>
        <v>0</v>
      </c>
      <c r="AC229" s="37">
        <f>IFERROR(PPMT('PV - AO'!$B$8,'PV - AO'!AC$102-$A229+1,'PV - AO'!$B$7,'PV - AO'!#REF!),0)</f>
        <v>0</v>
      </c>
      <c r="AD229" s="37">
        <f>IFERROR(PPMT('PV - AO'!$B$8,'PV - AO'!AD$102-$A229+1,'PV - AO'!$B$7,'PV - AO'!#REF!),0)</f>
        <v>0</v>
      </c>
      <c r="AE229" s="37">
        <f>IFERROR(PPMT('PV - AO'!$B$8,'PV - AO'!AE$102-$A229+1,'PV - AO'!$B$7,'PV - AO'!#REF!),0)</f>
        <v>0</v>
      </c>
    </row>
    <row r="230" spans="1:31" ht="15" outlineLevel="1">
      <c r="A230">
        <v>17</v>
      </c>
      <c r="B230" s="37"/>
      <c r="C230" s="37"/>
      <c r="D230" s="37"/>
      <c r="E230" s="37"/>
      <c r="F230" s="37"/>
      <c r="G230" s="37"/>
      <c r="H230" s="37"/>
      <c r="I230" s="37"/>
      <c r="J230" s="37"/>
      <c r="K230" s="37"/>
      <c r="L230" s="37"/>
      <c r="M230" s="37"/>
      <c r="N230" s="37"/>
      <c r="O230" s="37"/>
      <c r="P230" s="37"/>
      <c r="Q230" s="37"/>
      <c r="R230" s="37">
        <f>IFERROR(PPMT('PV - AO'!$B$8,'PV - AO'!R$102-$A230+1,'PV - AO'!$B$7,'PV - AO'!#REF!),0)</f>
        <v>0</v>
      </c>
      <c r="S230" s="37">
        <f>IFERROR(PPMT('PV - AO'!$B$8,'PV - AO'!S$102-$A230+1,'PV - AO'!$B$7,'PV - AO'!#REF!),0)</f>
        <v>0</v>
      </c>
      <c r="T230" s="37">
        <f>IFERROR(PPMT('PV - AO'!$B$8,'PV - AO'!T$102-$A230+1,'PV - AO'!$B$7,'PV - AO'!#REF!),0)</f>
        <v>0</v>
      </c>
      <c r="U230" s="37">
        <f>IFERROR(PPMT('PV - AO'!$B$8,'PV - AO'!U$102-$A230+1,'PV - AO'!$B$7,'PV - AO'!#REF!),0)</f>
        <v>0</v>
      </c>
      <c r="V230" s="37">
        <f>IFERROR(PPMT('PV - AO'!$B$8,'PV - AO'!V$102-$A230+1,'PV - AO'!$B$7,'PV - AO'!#REF!),0)</f>
        <v>0</v>
      </c>
      <c r="W230" s="37">
        <f>IFERROR(PPMT('PV - AO'!$B$8,'PV - AO'!W$102-$A230+1,'PV - AO'!$B$7,'PV - AO'!#REF!),0)</f>
        <v>0</v>
      </c>
      <c r="X230" s="37">
        <f>IFERROR(PPMT('PV - AO'!$B$8,'PV - AO'!X$102-$A230+1,'PV - AO'!$B$7,'PV - AO'!#REF!),0)</f>
        <v>0</v>
      </c>
      <c r="Y230" s="37">
        <f>IFERROR(PPMT('PV - AO'!$B$8,'PV - AO'!Y$102-$A230+1,'PV - AO'!$B$7,'PV - AO'!#REF!),0)</f>
        <v>0</v>
      </c>
      <c r="Z230" s="37">
        <f>IFERROR(PPMT('PV - AO'!$B$8,'PV - AO'!Z$102-$A230+1,'PV - AO'!$B$7,'PV - AO'!#REF!),0)</f>
        <v>0</v>
      </c>
      <c r="AA230" s="37">
        <f>IFERROR(PPMT('PV - AO'!$B$8,'PV - AO'!AA$102-$A230+1,'PV - AO'!$B$7,'PV - AO'!#REF!),0)</f>
        <v>0</v>
      </c>
      <c r="AB230" s="37">
        <f>IFERROR(PPMT('PV - AO'!$B$8,'PV - AO'!AB$102-$A230+1,'PV - AO'!$B$7,'PV - AO'!#REF!),0)</f>
        <v>0</v>
      </c>
      <c r="AC230" s="37">
        <f>IFERROR(PPMT('PV - AO'!$B$8,'PV - AO'!AC$102-$A230+1,'PV - AO'!$B$7,'PV - AO'!#REF!),0)</f>
        <v>0</v>
      </c>
      <c r="AD230" s="37">
        <f>IFERROR(PPMT('PV - AO'!$B$8,'PV - AO'!AD$102-$A230+1,'PV - AO'!$B$7,'PV - AO'!#REF!),0)</f>
        <v>0</v>
      </c>
      <c r="AE230" s="37">
        <f>IFERROR(PPMT('PV - AO'!$B$8,'PV - AO'!AE$102-$A230+1,'PV - AO'!$B$7,'PV - AO'!#REF!),0)</f>
        <v>0</v>
      </c>
    </row>
    <row r="231" spans="1:31" ht="15" outlineLevel="1">
      <c r="A231">
        <v>18</v>
      </c>
      <c r="B231" s="37"/>
      <c r="C231" s="37"/>
      <c r="D231" s="37"/>
      <c r="E231" s="37"/>
      <c r="F231" s="37"/>
      <c r="G231" s="37"/>
      <c r="H231" s="37"/>
      <c r="I231" s="37"/>
      <c r="J231" s="37"/>
      <c r="K231" s="37"/>
      <c r="L231" s="37"/>
      <c r="M231" s="37"/>
      <c r="N231" s="37"/>
      <c r="O231" s="37"/>
      <c r="P231" s="37"/>
      <c r="Q231" s="37"/>
      <c r="R231" s="37"/>
      <c r="S231" s="37">
        <f>IFERROR(PPMT('PV - AO'!$B$8,'PV - AO'!S$102-$A231+1,'PV - AO'!$B$7,'PV - AO'!#REF!),0)</f>
        <v>0</v>
      </c>
      <c r="T231" s="37">
        <f>IFERROR(PPMT('PV - AO'!$B$8,'PV - AO'!T$102-$A231+1,'PV - AO'!$B$7,'PV - AO'!#REF!),0)</f>
        <v>0</v>
      </c>
      <c r="U231" s="37">
        <f>IFERROR(PPMT('PV - AO'!$B$8,'PV - AO'!U$102-$A231+1,'PV - AO'!$B$7,'PV - AO'!#REF!),0)</f>
        <v>0</v>
      </c>
      <c r="V231" s="37">
        <f>IFERROR(PPMT('PV - AO'!$B$8,'PV - AO'!V$102-$A231+1,'PV - AO'!$B$7,'PV - AO'!#REF!),0)</f>
        <v>0</v>
      </c>
      <c r="W231" s="37">
        <f>IFERROR(PPMT('PV - AO'!$B$8,'PV - AO'!W$102-$A231+1,'PV - AO'!$B$7,'PV - AO'!#REF!),0)</f>
        <v>0</v>
      </c>
      <c r="X231" s="37">
        <f>IFERROR(PPMT('PV - AO'!$B$8,'PV - AO'!X$102-$A231+1,'PV - AO'!$B$7,'PV - AO'!#REF!),0)</f>
        <v>0</v>
      </c>
      <c r="Y231" s="37">
        <f>IFERROR(PPMT('PV - AO'!$B$8,'PV - AO'!Y$102-$A231+1,'PV - AO'!$B$7,'PV - AO'!#REF!),0)</f>
        <v>0</v>
      </c>
      <c r="Z231" s="37">
        <f>IFERROR(PPMT('PV - AO'!$B$8,'PV - AO'!Z$102-$A231+1,'PV - AO'!$B$7,'PV - AO'!#REF!),0)</f>
        <v>0</v>
      </c>
      <c r="AA231" s="37">
        <f>IFERROR(PPMT('PV - AO'!$B$8,'PV - AO'!AA$102-$A231+1,'PV - AO'!$B$7,'PV - AO'!#REF!),0)</f>
        <v>0</v>
      </c>
      <c r="AB231" s="37">
        <f>IFERROR(PPMT('PV - AO'!$B$8,'PV - AO'!AB$102-$A231+1,'PV - AO'!$B$7,'PV - AO'!#REF!),0)</f>
        <v>0</v>
      </c>
      <c r="AC231" s="37">
        <f>IFERROR(PPMT('PV - AO'!$B$8,'PV - AO'!AC$102-$A231+1,'PV - AO'!$B$7,'PV - AO'!#REF!),0)</f>
        <v>0</v>
      </c>
      <c r="AD231" s="37">
        <f>IFERROR(PPMT('PV - AO'!$B$8,'PV - AO'!AD$102-$A231+1,'PV - AO'!$B$7,'PV - AO'!#REF!),0)</f>
        <v>0</v>
      </c>
      <c r="AE231" s="37">
        <f>IFERROR(PPMT('PV - AO'!$B$8,'PV - AO'!AE$102-$A231+1,'PV - AO'!$B$7,'PV - AO'!#REF!),0)</f>
        <v>0</v>
      </c>
    </row>
    <row r="232" spans="1:31" ht="15" outlineLevel="1">
      <c r="A232">
        <v>19</v>
      </c>
      <c r="B232" s="37"/>
      <c r="C232" s="37"/>
      <c r="D232" s="37"/>
      <c r="E232" s="37"/>
      <c r="F232" s="37"/>
      <c r="G232" s="37"/>
      <c r="H232" s="37"/>
      <c r="I232" s="37"/>
      <c r="J232" s="37"/>
      <c r="K232" s="37"/>
      <c r="L232" s="37"/>
      <c r="M232" s="37"/>
      <c r="N232" s="37"/>
      <c r="O232" s="37"/>
      <c r="P232" s="37"/>
      <c r="Q232" s="37"/>
      <c r="R232" s="37"/>
      <c r="S232" s="37"/>
      <c r="T232" s="37">
        <f>IFERROR(PPMT('PV - AO'!$B$8,'PV - AO'!T$102-$A232+1,'PV - AO'!$B$7,'PV - AO'!#REF!),0)</f>
        <v>0</v>
      </c>
      <c r="U232" s="37">
        <f>IFERROR(PPMT('PV - AO'!$B$8,'PV - AO'!U$102-$A232+1,'PV - AO'!$B$7,'PV - AO'!#REF!),0)</f>
        <v>0</v>
      </c>
      <c r="V232" s="37">
        <f>IFERROR(PPMT('PV - AO'!$B$8,'PV - AO'!V$102-$A232+1,'PV - AO'!$B$7,'PV - AO'!#REF!),0)</f>
        <v>0</v>
      </c>
      <c r="W232" s="37">
        <f>IFERROR(PPMT('PV - AO'!$B$8,'PV - AO'!W$102-$A232+1,'PV - AO'!$B$7,'PV - AO'!#REF!),0)</f>
        <v>0</v>
      </c>
      <c r="X232" s="37">
        <f>IFERROR(PPMT('PV - AO'!$B$8,'PV - AO'!X$102-$A232+1,'PV - AO'!$B$7,'PV - AO'!#REF!),0)</f>
        <v>0</v>
      </c>
      <c r="Y232" s="37">
        <f>IFERROR(PPMT('PV - AO'!$B$8,'PV - AO'!Y$102-$A232+1,'PV - AO'!$B$7,'PV - AO'!#REF!),0)</f>
        <v>0</v>
      </c>
      <c r="Z232" s="37">
        <f>IFERROR(PPMT('PV - AO'!$B$8,'PV - AO'!Z$102-$A232+1,'PV - AO'!$B$7,'PV - AO'!#REF!),0)</f>
        <v>0</v>
      </c>
      <c r="AA232" s="37">
        <f>IFERROR(PPMT('PV - AO'!$B$8,'PV - AO'!AA$102-$A232+1,'PV - AO'!$B$7,'PV - AO'!#REF!),0)</f>
        <v>0</v>
      </c>
      <c r="AB232" s="37">
        <f>IFERROR(PPMT('PV - AO'!$B$8,'PV - AO'!AB$102-$A232+1,'PV - AO'!$B$7,'PV - AO'!#REF!),0)</f>
        <v>0</v>
      </c>
      <c r="AC232" s="37">
        <f>IFERROR(PPMT('PV - AO'!$B$8,'PV - AO'!AC$102-$A232+1,'PV - AO'!$B$7,'PV - AO'!#REF!),0)</f>
        <v>0</v>
      </c>
      <c r="AD232" s="37">
        <f>IFERROR(PPMT('PV - AO'!$B$8,'PV - AO'!AD$102-$A232+1,'PV - AO'!$B$7,'PV - AO'!#REF!),0)</f>
        <v>0</v>
      </c>
      <c r="AE232" s="37">
        <f>IFERROR(PPMT('PV - AO'!$B$8,'PV - AO'!AE$102-$A232+1,'PV - AO'!$B$7,'PV - AO'!#REF!),0)</f>
        <v>0</v>
      </c>
    </row>
    <row r="233" spans="1:31" ht="15" outlineLevel="1">
      <c r="A233">
        <v>20</v>
      </c>
      <c r="B233" s="37"/>
      <c r="C233" s="37"/>
      <c r="D233" s="37"/>
      <c r="E233" s="37"/>
      <c r="F233" s="37"/>
      <c r="G233" s="37"/>
      <c r="H233" s="37"/>
      <c r="I233" s="37"/>
      <c r="J233" s="37"/>
      <c r="K233" s="37"/>
      <c r="L233" s="37"/>
      <c r="M233" s="37"/>
      <c r="N233" s="37"/>
      <c r="O233" s="37"/>
      <c r="P233" s="37"/>
      <c r="Q233" s="37"/>
      <c r="R233" s="37"/>
      <c r="S233" s="37"/>
      <c r="T233" s="37"/>
      <c r="U233" s="37">
        <f>IFERROR(PPMT('PV - AO'!$B$8,'PV - AO'!U$102-$A233+1,'PV - AO'!$B$7,'PV - AO'!#REF!),0)</f>
        <v>0</v>
      </c>
      <c r="V233" s="37">
        <f>IFERROR(PPMT('PV - AO'!$B$8,'PV - AO'!V$102-$A233+1,'PV - AO'!$B$7,'PV - AO'!#REF!),0)</f>
        <v>0</v>
      </c>
      <c r="W233" s="37">
        <f>IFERROR(PPMT('PV - AO'!$B$8,'PV - AO'!W$102-$A233+1,'PV - AO'!$B$7,'PV - AO'!#REF!),0)</f>
        <v>0</v>
      </c>
      <c r="X233" s="37">
        <f>IFERROR(PPMT('PV - AO'!$B$8,'PV - AO'!X$102-$A233+1,'PV - AO'!$B$7,'PV - AO'!#REF!),0)</f>
        <v>0</v>
      </c>
      <c r="Y233" s="37">
        <f>IFERROR(PPMT('PV - AO'!$B$8,'PV - AO'!Y$102-$A233+1,'PV - AO'!$B$7,'PV - AO'!#REF!),0)</f>
        <v>0</v>
      </c>
      <c r="Z233" s="37">
        <f>IFERROR(PPMT('PV - AO'!$B$8,'PV - AO'!Z$102-$A233+1,'PV - AO'!$B$7,'PV - AO'!#REF!),0)</f>
        <v>0</v>
      </c>
      <c r="AA233" s="37">
        <f>IFERROR(PPMT('PV - AO'!$B$8,'PV - AO'!AA$102-$A233+1,'PV - AO'!$B$7,'PV - AO'!#REF!),0)</f>
        <v>0</v>
      </c>
      <c r="AB233" s="37">
        <f>IFERROR(PPMT('PV - AO'!$B$8,'PV - AO'!AB$102-$A233+1,'PV - AO'!$B$7,'PV - AO'!#REF!),0)</f>
        <v>0</v>
      </c>
      <c r="AC233" s="37">
        <f>IFERROR(PPMT('PV - AO'!$B$8,'PV - AO'!AC$102-$A233+1,'PV - AO'!$B$7,'PV - AO'!#REF!),0)</f>
        <v>0</v>
      </c>
      <c r="AD233" s="37">
        <f>IFERROR(PPMT('PV - AO'!$B$8,'PV - AO'!AD$102-$A233+1,'PV - AO'!$B$7,'PV - AO'!#REF!),0)</f>
        <v>0</v>
      </c>
      <c r="AE233" s="37">
        <f>IFERROR(PPMT('PV - AO'!$B$8,'PV - AO'!AE$102-$A233+1,'PV - AO'!$B$7,'PV - AO'!#REF!),0)</f>
        <v>0</v>
      </c>
    </row>
    <row r="234" spans="1:31" ht="15" outlineLevel="1">
      <c r="A234">
        <v>21</v>
      </c>
      <c r="B234" s="37"/>
      <c r="C234" s="37"/>
      <c r="D234" s="37"/>
      <c r="E234" s="37"/>
      <c r="F234" s="37"/>
      <c r="G234" s="37"/>
      <c r="H234" s="37"/>
      <c r="I234" s="37"/>
      <c r="J234" s="37"/>
      <c r="K234" s="37"/>
      <c r="L234" s="37"/>
      <c r="M234" s="37"/>
      <c r="N234" s="37"/>
      <c r="O234" s="37"/>
      <c r="P234" s="37"/>
      <c r="Q234" s="37"/>
      <c r="R234" s="37"/>
      <c r="S234" s="37"/>
      <c r="T234" s="37"/>
      <c r="U234" s="37"/>
      <c r="V234" s="37">
        <f>IFERROR(PPMT('PV - AO'!$B$8,'PV - AO'!V$102-$A234+1,'PV - AO'!$B$7,'PV - AO'!#REF!),0)</f>
        <v>0</v>
      </c>
      <c r="W234" s="37">
        <f>IFERROR(PPMT('PV - AO'!$B$8,'PV - AO'!W$102-$A234+1,'PV - AO'!$B$7,'PV - AO'!#REF!),0)</f>
        <v>0</v>
      </c>
      <c r="X234" s="37">
        <f>IFERROR(PPMT('PV - AO'!$B$8,'PV - AO'!X$102-$A234+1,'PV - AO'!$B$7,'PV - AO'!#REF!),0)</f>
        <v>0</v>
      </c>
      <c r="Y234" s="37">
        <f>IFERROR(PPMT('PV - AO'!$B$8,'PV - AO'!Y$102-$A234+1,'PV - AO'!$B$7,'PV - AO'!#REF!),0)</f>
        <v>0</v>
      </c>
      <c r="Z234" s="37">
        <f>IFERROR(PPMT('PV - AO'!$B$8,'PV - AO'!Z$102-$A234+1,'PV - AO'!$B$7,'PV - AO'!#REF!),0)</f>
        <v>0</v>
      </c>
      <c r="AA234" s="37">
        <f>IFERROR(PPMT('PV - AO'!$B$8,'PV - AO'!AA$102-$A234+1,'PV - AO'!$B$7,'PV - AO'!#REF!),0)</f>
        <v>0</v>
      </c>
      <c r="AB234" s="37">
        <f>IFERROR(PPMT('PV - AO'!$B$8,'PV - AO'!AB$102-$A234+1,'PV - AO'!$B$7,'PV - AO'!#REF!),0)</f>
        <v>0</v>
      </c>
      <c r="AC234" s="37">
        <f>IFERROR(PPMT('PV - AO'!$B$8,'PV - AO'!AC$102-$A234+1,'PV - AO'!$B$7,'PV - AO'!#REF!),0)</f>
        <v>0</v>
      </c>
      <c r="AD234" s="37">
        <f>IFERROR(PPMT('PV - AO'!$B$8,'PV - AO'!AD$102-$A234+1,'PV - AO'!$B$7,'PV - AO'!#REF!),0)</f>
        <v>0</v>
      </c>
      <c r="AE234" s="37">
        <f>IFERROR(PPMT('PV - AO'!$B$8,'PV - AO'!AE$102-$A234+1,'PV - AO'!$B$7,'PV - AO'!#REF!),0)</f>
        <v>0</v>
      </c>
    </row>
    <row r="235" spans="1:31" ht="15" outlineLevel="1">
      <c r="A235">
        <v>22</v>
      </c>
      <c r="B235" s="37"/>
      <c r="C235" s="37"/>
      <c r="D235" s="37"/>
      <c r="E235" s="37"/>
      <c r="F235" s="37"/>
      <c r="G235" s="37"/>
      <c r="H235" s="37"/>
      <c r="I235" s="37"/>
      <c r="J235" s="37"/>
      <c r="K235" s="37"/>
      <c r="L235" s="37"/>
      <c r="M235" s="37"/>
      <c r="N235" s="37"/>
      <c r="O235" s="37"/>
      <c r="P235" s="37"/>
      <c r="Q235" s="37"/>
      <c r="R235" s="37"/>
      <c r="S235" s="37"/>
      <c r="T235" s="37"/>
      <c r="U235" s="37"/>
      <c r="V235" s="37"/>
      <c r="W235" s="37">
        <f>IFERROR(PPMT('PV - AO'!$B$8,'PV - AO'!W$102-$A235+1,'PV - AO'!$B$7,'PV - AO'!#REF!),0)</f>
        <v>0</v>
      </c>
      <c r="X235" s="37">
        <f>IFERROR(PPMT('PV - AO'!$B$8,'PV - AO'!X$102-$A235+1,'PV - AO'!$B$7,'PV - AO'!#REF!),0)</f>
        <v>0</v>
      </c>
      <c r="Y235" s="37">
        <f>IFERROR(PPMT('PV - AO'!$B$8,'PV - AO'!Y$102-$A235+1,'PV - AO'!$B$7,'PV - AO'!#REF!),0)</f>
        <v>0</v>
      </c>
      <c r="Z235" s="37">
        <f>IFERROR(PPMT('PV - AO'!$B$8,'PV - AO'!Z$102-$A235+1,'PV - AO'!$B$7,'PV - AO'!#REF!),0)</f>
        <v>0</v>
      </c>
      <c r="AA235" s="37">
        <f>IFERROR(PPMT('PV - AO'!$B$8,'PV - AO'!AA$102-$A235+1,'PV - AO'!$B$7,'PV - AO'!#REF!),0)</f>
        <v>0</v>
      </c>
      <c r="AB235" s="37">
        <f>IFERROR(PPMT('PV - AO'!$B$8,'PV - AO'!AB$102-$A235+1,'PV - AO'!$B$7,'PV - AO'!#REF!),0)</f>
        <v>0</v>
      </c>
      <c r="AC235" s="37">
        <f>IFERROR(PPMT('PV - AO'!$B$8,'PV - AO'!AC$102-$A235+1,'PV - AO'!$B$7,'PV - AO'!#REF!),0)</f>
        <v>0</v>
      </c>
      <c r="AD235" s="37">
        <f>IFERROR(PPMT('PV - AO'!$B$8,'PV - AO'!AD$102-$A235+1,'PV - AO'!$B$7,'PV - AO'!#REF!),0)</f>
        <v>0</v>
      </c>
      <c r="AE235" s="37">
        <f>IFERROR(PPMT('PV - AO'!$B$8,'PV - AO'!AE$102-$A235+1,'PV - AO'!$B$7,'PV - AO'!#REF!),0)</f>
        <v>0</v>
      </c>
    </row>
    <row r="236" spans="1:31" ht="15" outlineLevel="1">
      <c r="A236">
        <v>23</v>
      </c>
      <c r="B236" s="37"/>
      <c r="C236" s="37"/>
      <c r="D236" s="37"/>
      <c r="E236" s="37"/>
      <c r="F236" s="37"/>
      <c r="G236" s="37"/>
      <c r="H236" s="37"/>
      <c r="I236" s="37"/>
      <c r="J236" s="37"/>
      <c r="K236" s="37"/>
      <c r="L236" s="37"/>
      <c r="M236" s="37"/>
      <c r="N236" s="37"/>
      <c r="O236" s="37"/>
      <c r="P236" s="37"/>
      <c r="Q236" s="37"/>
      <c r="R236" s="37"/>
      <c r="S236" s="37"/>
      <c r="T236" s="37"/>
      <c r="U236" s="37"/>
      <c r="V236" s="37"/>
      <c r="W236" s="37"/>
      <c r="X236" s="37">
        <f>IFERROR(PPMT('PV - AO'!$B$8,'PV - AO'!X$102-$A236+1,'PV - AO'!$B$7,'PV - AO'!#REF!),0)</f>
        <v>0</v>
      </c>
      <c r="Y236" s="37">
        <f>IFERROR(PPMT('PV - AO'!$B$8,'PV - AO'!Y$102-$A236+1,'PV - AO'!$B$7,'PV - AO'!#REF!),0)</f>
        <v>0</v>
      </c>
      <c r="Z236" s="37">
        <f>IFERROR(PPMT('PV - AO'!$B$8,'PV - AO'!Z$102-$A236+1,'PV - AO'!$B$7,'PV - AO'!#REF!),0)</f>
        <v>0</v>
      </c>
      <c r="AA236" s="37">
        <f>IFERROR(PPMT('PV - AO'!$B$8,'PV - AO'!AA$102-$A236+1,'PV - AO'!$B$7,'PV - AO'!#REF!),0)</f>
        <v>0</v>
      </c>
      <c r="AB236" s="37">
        <f>IFERROR(PPMT('PV - AO'!$B$8,'PV - AO'!AB$102-$A236+1,'PV - AO'!$B$7,'PV - AO'!#REF!),0)</f>
        <v>0</v>
      </c>
      <c r="AC236" s="37">
        <f>IFERROR(PPMT('PV - AO'!$B$8,'PV - AO'!AC$102-$A236+1,'PV - AO'!$B$7,'PV - AO'!#REF!),0)</f>
        <v>0</v>
      </c>
      <c r="AD236" s="37">
        <f>IFERROR(PPMT('PV - AO'!$B$8,'PV - AO'!AD$102-$A236+1,'PV - AO'!$B$7,'PV - AO'!#REF!),0)</f>
        <v>0</v>
      </c>
      <c r="AE236" s="37">
        <f>IFERROR(PPMT('PV - AO'!$B$8,'PV - AO'!AE$102-$A236+1,'PV - AO'!$B$7,'PV - AO'!#REF!),0)</f>
        <v>0</v>
      </c>
    </row>
    <row r="237" spans="1:31" ht="15" outlineLevel="1">
      <c r="A237">
        <v>24</v>
      </c>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f>IFERROR(PPMT('PV - AO'!$B$8,'PV - AO'!Y$102-$A237+1,'PV - AO'!$B$7,'PV - AO'!#REF!),0)</f>
        <v>0</v>
      </c>
      <c r="Z237" s="37">
        <f>IFERROR(PPMT('PV - AO'!$B$8,'PV - AO'!Z$102-$A237+1,'PV - AO'!$B$7,'PV - AO'!#REF!),0)</f>
        <v>0</v>
      </c>
      <c r="AA237" s="37">
        <f>IFERROR(PPMT('PV - AO'!$B$8,'PV - AO'!AA$102-$A237+1,'PV - AO'!$B$7,'PV - AO'!#REF!),0)</f>
        <v>0</v>
      </c>
      <c r="AB237" s="37">
        <f>IFERROR(PPMT('PV - AO'!$B$8,'PV - AO'!AB$102-$A237+1,'PV - AO'!$B$7,'PV - AO'!#REF!),0)</f>
        <v>0</v>
      </c>
      <c r="AC237" s="37">
        <f>IFERROR(PPMT('PV - AO'!$B$8,'PV - AO'!AC$102-$A237+1,'PV - AO'!$B$7,'PV - AO'!#REF!),0)</f>
        <v>0</v>
      </c>
      <c r="AD237" s="37">
        <f>IFERROR(PPMT('PV - AO'!$B$8,'PV - AO'!AD$102-$A237+1,'PV - AO'!$B$7,'PV - AO'!#REF!),0)</f>
        <v>0</v>
      </c>
      <c r="AE237" s="37">
        <f>IFERROR(PPMT('PV - AO'!$B$8,'PV - AO'!AE$102-$A237+1,'PV - AO'!$B$7,'PV - AO'!#REF!),0)</f>
        <v>0</v>
      </c>
    </row>
    <row r="238" spans="1:31" ht="15" outlineLevel="1">
      <c r="A238">
        <v>25</v>
      </c>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f>IFERROR(PPMT('PV - AO'!$B$8,'PV - AO'!Z$102-$A238+1,'PV - AO'!$B$7,'PV - AO'!#REF!),0)</f>
        <v>0</v>
      </c>
      <c r="AA238" s="37">
        <f>IFERROR(PPMT('PV - AO'!$B$8,'PV - AO'!AA$102-$A238+1,'PV - AO'!$B$7,'PV - AO'!#REF!),0)</f>
        <v>0</v>
      </c>
      <c r="AB238" s="37">
        <f>IFERROR(PPMT('PV - AO'!$B$8,'PV - AO'!AB$102-$A238+1,'PV - AO'!$B$7,'PV - AO'!#REF!),0)</f>
        <v>0</v>
      </c>
      <c r="AC238" s="37">
        <f>IFERROR(PPMT('PV - AO'!$B$8,'PV - AO'!AC$102-$A238+1,'PV - AO'!$B$7,'PV - AO'!#REF!),0)</f>
        <v>0</v>
      </c>
      <c r="AD238" s="37">
        <f>IFERROR(PPMT('PV - AO'!$B$8,'PV - AO'!AD$102-$A238+1,'PV - AO'!$B$7,'PV - AO'!#REF!),0)</f>
        <v>0</v>
      </c>
      <c r="AE238" s="37">
        <f>IFERROR(PPMT('PV - AO'!$B$8,'PV - AO'!AE$102-$A238+1,'PV - AO'!$B$7,'PV - AO'!#REF!),0)</f>
        <v>0</v>
      </c>
    </row>
    <row r="239" spans="1:31" ht="15" outlineLevel="1">
      <c r="A239">
        <v>26</v>
      </c>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c r="AA239" s="37">
        <f>IFERROR(PPMT('PV - AO'!$B$8,'PV - AO'!AA$102-$A239+1,'PV - AO'!$B$7,'PV - AO'!#REF!),0)</f>
        <v>0</v>
      </c>
      <c r="AB239" s="37">
        <f>IFERROR(PPMT('PV - AO'!$B$8,'PV - AO'!AB$102-$A239+1,'PV - AO'!$B$7,'PV - AO'!#REF!),0)</f>
        <v>0</v>
      </c>
      <c r="AC239" s="37">
        <f>IFERROR(PPMT('PV - AO'!$B$8,'PV - AO'!AC$102-$A239+1,'PV - AO'!$B$7,'PV - AO'!#REF!),0)</f>
        <v>0</v>
      </c>
      <c r="AD239" s="37">
        <f>IFERROR(PPMT('PV - AO'!$B$8,'PV - AO'!AD$102-$A239+1,'PV - AO'!$B$7,'PV - AO'!#REF!),0)</f>
        <v>0</v>
      </c>
      <c r="AE239" s="37">
        <f>IFERROR(PPMT('PV - AO'!$B$8,'PV - AO'!AE$102-$A239+1,'PV - AO'!$B$7,'PV - AO'!#REF!),0)</f>
        <v>0</v>
      </c>
    </row>
    <row r="240" spans="1:31" ht="15" outlineLevel="1">
      <c r="A240">
        <v>27</v>
      </c>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c r="AA240" s="37"/>
      <c r="AB240" s="37">
        <f>IFERROR(PPMT('PV - AO'!$B$8,'PV - AO'!AB$102-$A240+1,'PV - AO'!$B$7,'PV - AO'!#REF!),0)</f>
        <v>0</v>
      </c>
      <c r="AC240" s="37">
        <f>IFERROR(PPMT('PV - AO'!$B$8,'PV - AO'!AC$102-$A240+1,'PV - AO'!$B$7,'PV - AO'!#REF!),0)</f>
        <v>0</v>
      </c>
      <c r="AD240" s="37">
        <f>IFERROR(PPMT('PV - AO'!$B$8,'PV - AO'!AD$102-$A240+1,'PV - AO'!$B$7,'PV - AO'!#REF!),0)</f>
        <v>0</v>
      </c>
      <c r="AE240" s="37">
        <f>IFERROR(PPMT('PV - AO'!$B$8,'PV - AO'!AE$102-$A240+1,'PV - AO'!$B$7,'PV - AO'!#REF!),0)</f>
        <v>0</v>
      </c>
    </row>
    <row r="241" spans="1:31" ht="15" outlineLevel="1">
      <c r="A241">
        <v>28</v>
      </c>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c r="AA241" s="37"/>
      <c r="AB241" s="37"/>
      <c r="AC241" s="37">
        <f>IFERROR(PPMT('PV - AO'!$B$8,'PV - AO'!AC$102-$A241+1,'PV - AO'!$B$7,'PV - AO'!#REF!),0)</f>
        <v>0</v>
      </c>
      <c r="AD241" s="37">
        <f>IFERROR(PPMT('PV - AO'!$B$8,'PV - AO'!AD$102-$A241+1,'PV - AO'!$B$7,'PV - AO'!#REF!),0)</f>
        <v>0</v>
      </c>
      <c r="AE241" s="37">
        <f>IFERROR(PPMT('PV - AO'!$B$8,'PV - AO'!AE$102-$A241+1,'PV - AO'!$B$7,'PV - AO'!#REF!),0)</f>
        <v>0</v>
      </c>
    </row>
    <row r="242" spans="1:31" ht="15" outlineLevel="1">
      <c r="A242">
        <v>29</v>
      </c>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f>IFERROR(PPMT('PV - AO'!$B$8,'PV - AO'!AD$102-$A242+1,'PV - AO'!$B$7,'PV - AO'!#REF!),0)</f>
        <v>0</v>
      </c>
      <c r="AE242" s="37">
        <f>IFERROR(PPMT('PV - AO'!$B$8,'PV - AO'!AE$102-$A242+1,'PV - AO'!$B$7,'PV - AO'!#REF!),0)</f>
        <v>0</v>
      </c>
    </row>
    <row r="243" spans="1:31" ht="15" outlineLevel="1">
      <c r="A243">
        <v>30</v>
      </c>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f>IFERROR(PPMT('PV - AO'!$B$8,'PV - AO'!AE$102-$A243+1,'PV - AO'!$B$7,'PV - AO'!#REF!),0)</f>
        <v>0</v>
      </c>
    </row>
    <row r="244" spans="1:31" outlineLevel="1">
      <c r="A244" s="3" t="s">
        <v>0</v>
      </c>
      <c r="B244" s="44">
        <f>SUM(B214:B243)</f>
        <v>0</v>
      </c>
      <c r="C244" s="44">
        <f t="shared" ref="C244:AE244" si="60">SUM(C214:C243)</f>
        <v>0</v>
      </c>
      <c r="D244" s="44">
        <f t="shared" si="60"/>
        <v>0</v>
      </c>
      <c r="E244" s="44">
        <f t="shared" si="60"/>
        <v>0</v>
      </c>
      <c r="F244" s="44">
        <f t="shared" si="60"/>
        <v>0</v>
      </c>
      <c r="G244" s="44">
        <f t="shared" si="60"/>
        <v>0</v>
      </c>
      <c r="H244" s="44">
        <f t="shared" si="60"/>
        <v>0</v>
      </c>
      <c r="I244" s="44">
        <f t="shared" si="60"/>
        <v>0</v>
      </c>
      <c r="J244" s="44">
        <f t="shared" si="60"/>
        <v>0</v>
      </c>
      <c r="K244" s="44">
        <f t="shared" si="60"/>
        <v>0</v>
      </c>
      <c r="L244" s="44">
        <f t="shared" si="60"/>
        <v>0</v>
      </c>
      <c r="M244" s="44">
        <f t="shared" si="60"/>
        <v>0</v>
      </c>
      <c r="N244" s="44">
        <f t="shared" si="60"/>
        <v>0</v>
      </c>
      <c r="O244" s="44">
        <f t="shared" si="60"/>
        <v>0</v>
      </c>
      <c r="P244" s="44">
        <f t="shared" si="60"/>
        <v>0</v>
      </c>
      <c r="Q244" s="44">
        <f t="shared" si="60"/>
        <v>0</v>
      </c>
      <c r="R244" s="44">
        <f t="shared" si="60"/>
        <v>0</v>
      </c>
      <c r="S244" s="44">
        <f t="shared" si="60"/>
        <v>0</v>
      </c>
      <c r="T244" s="44">
        <f t="shared" si="60"/>
        <v>0</v>
      </c>
      <c r="U244" s="44">
        <f t="shared" si="60"/>
        <v>0</v>
      </c>
      <c r="V244" s="44">
        <f t="shared" si="60"/>
        <v>0</v>
      </c>
      <c r="W244" s="44">
        <f t="shared" si="60"/>
        <v>0</v>
      </c>
      <c r="X244" s="44">
        <f t="shared" si="60"/>
        <v>0</v>
      </c>
      <c r="Y244" s="44">
        <f t="shared" si="60"/>
        <v>0</v>
      </c>
      <c r="Z244" s="44">
        <f t="shared" si="60"/>
        <v>0</v>
      </c>
      <c r="AA244" s="44">
        <f t="shared" si="60"/>
        <v>0</v>
      </c>
      <c r="AB244" s="44">
        <f t="shared" si="60"/>
        <v>0</v>
      </c>
      <c r="AC244" s="44">
        <f t="shared" si="60"/>
        <v>0</v>
      </c>
      <c r="AD244" s="44">
        <f t="shared" si="60"/>
        <v>0</v>
      </c>
      <c r="AE244" s="44">
        <f t="shared" si="60"/>
        <v>0</v>
      </c>
    </row>
    <row r="245" spans="1:31" outlineLevel="1"/>
    <row r="246" spans="1:31" outlineLevel="1"/>
    <row r="247" spans="1:31" outlineLevel="1"/>
    <row r="248" spans="1:31" outlineLevel="1"/>
    <row r="249" spans="1:31" outlineLevel="1"/>
    <row r="250" spans="1:31" outlineLevel="1"/>
    <row r="251" spans="1:31" outlineLevel="1"/>
    <row r="252" spans="1:31" outlineLevel="1"/>
    <row r="253" spans="1:31" outlineLevel="1"/>
    <row r="254" spans="1:31" outlineLevel="1"/>
    <row r="255" spans="1:31" outlineLevel="1"/>
    <row r="256" spans="1:31" outlineLevel="1"/>
    <row r="257" outlineLevel="1"/>
    <row r="258" outlineLevel="1"/>
    <row r="259" outlineLevel="1"/>
    <row r="260" outlineLevel="1"/>
    <row r="261" outlineLevel="1"/>
    <row r="262" outlineLevel="1"/>
    <row r="263" outlineLevel="1"/>
    <row r="264" outlineLevel="1"/>
    <row r="265" outlineLevel="1"/>
    <row r="266" outlineLevel="1"/>
    <row r="267" outlineLevel="1"/>
    <row r="268" outlineLevel="1"/>
    <row r="269" outlineLevel="1"/>
    <row r="270" outlineLevel="1"/>
  </sheetData>
  <mergeCells count="1">
    <mergeCell ref="D5:D6"/>
  </mergeCells>
  <conditionalFormatting sqref="B92:AF92">
    <cfRule type="containsText" dxfId="5" priority="1" operator="containsText" text="ok">
      <formula>NOT(ISERROR(SEARCH("ok",B92)))</formula>
    </cfRule>
    <cfRule type="containsText" dxfId="4" priority="2" operator="containsText" text="attention">
      <formula>NOT(ISERROR(SEARCH("attention",B92)))</formula>
    </cfRule>
    <cfRule type="cellIs" dxfId="3" priority="3" operator="equal">
      <formula>"""attention BFR !"""</formula>
    </cfRule>
  </conditionalFormatting>
  <pageMargins left="0.7" right="0.7"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55778-0E8C-4279-B0F9-4168B80A4B28}">
  <dimension ref="A1:AP216"/>
  <sheetViews>
    <sheetView zoomScale="85" zoomScaleNormal="85" workbookViewId="0">
      <selection activeCell="H21" sqref="H21"/>
    </sheetView>
  </sheetViews>
  <sheetFormatPr baseColWidth="10" defaultColWidth="11.5" defaultRowHeight="13" outlineLevelRow="2"/>
  <cols>
    <col min="1" max="1" width="42.83203125" style="3" customWidth="1"/>
    <col min="2" max="2" width="20.83203125" style="3" customWidth="1"/>
    <col min="3" max="3" width="14.6640625" style="3" customWidth="1"/>
    <col min="4" max="4" width="41.33203125" style="3" customWidth="1"/>
    <col min="5" max="5" width="15.1640625" style="3" customWidth="1"/>
    <col min="6" max="6" width="13.83203125" style="3" customWidth="1"/>
    <col min="7" max="7" width="31.83203125" style="3" customWidth="1"/>
    <col min="8" max="9" width="15" style="3" bestFit="1" customWidth="1"/>
    <col min="10" max="10" width="13" style="3" customWidth="1"/>
    <col min="11" max="17" width="15" style="3" bestFit="1" customWidth="1"/>
    <col min="18" max="18" width="14.6640625" style="3" customWidth="1"/>
    <col min="19" max="19" width="14.1640625" style="3" customWidth="1"/>
    <col min="20" max="20" width="14.83203125" style="3" customWidth="1"/>
    <col min="21" max="21" width="13.5" style="3" customWidth="1"/>
    <col min="22" max="22" width="13.83203125" style="3" customWidth="1"/>
    <col min="23" max="32" width="15" style="3" bestFit="1" customWidth="1"/>
    <col min="33" max="33" width="11.5" style="3"/>
    <col min="34" max="34" width="23.83203125" style="3" customWidth="1"/>
    <col min="35" max="35" width="16.5" style="3" customWidth="1"/>
    <col min="36" max="36" width="14.83203125" style="3" customWidth="1"/>
    <col min="37" max="37" width="17.1640625" style="3" customWidth="1"/>
    <col min="38" max="38" width="10.83203125" style="3" customWidth="1"/>
    <col min="39" max="40" width="11.5" style="3"/>
    <col min="41" max="41" width="16.83203125" style="3" bestFit="1" customWidth="1"/>
    <col min="42" max="16384" width="11.5" style="3"/>
  </cols>
  <sheetData>
    <row r="1" spans="1:12" ht="39.5" customHeight="1">
      <c r="A1" s="122" t="s">
        <v>215</v>
      </c>
    </row>
    <row r="3" spans="1:12">
      <c r="A3" s="3" t="s">
        <v>216</v>
      </c>
    </row>
    <row r="4" spans="1:12">
      <c r="A4" s="3" t="s">
        <v>217</v>
      </c>
    </row>
    <row r="5" spans="1:12">
      <c r="A5" s="3" t="s">
        <v>218</v>
      </c>
    </row>
    <row r="6" spans="1:12">
      <c r="A6" s="3" t="s">
        <v>219</v>
      </c>
    </row>
    <row r="7" spans="1:12">
      <c r="A7" s="3" t="s">
        <v>220</v>
      </c>
    </row>
    <row r="8" spans="1:12">
      <c r="A8" s="3" t="s">
        <v>221</v>
      </c>
    </row>
    <row r="9" spans="1:12" ht="14" thickBot="1">
      <c r="E9" s="57"/>
      <c r="F9" s="31"/>
      <c r="G9" s="31"/>
      <c r="H9" s="31"/>
      <c r="I9" s="31"/>
      <c r="J9" s="31"/>
      <c r="K9" s="31"/>
      <c r="L9" s="31"/>
    </row>
    <row r="10" spans="1:12" ht="14" thickBot="1">
      <c r="A10" s="123" t="s">
        <v>200</v>
      </c>
      <c r="B10" s="124"/>
      <c r="D10" s="123" t="s">
        <v>199</v>
      </c>
      <c r="E10" s="124"/>
      <c r="G10" s="123" t="s">
        <v>171</v>
      </c>
      <c r="H10" s="124"/>
      <c r="I10" s="31"/>
      <c r="J10" s="31"/>
      <c r="K10" s="31"/>
      <c r="L10" s="31"/>
    </row>
    <row r="11" spans="1:12" ht="14" thickBot="1">
      <c r="A11" s="43" t="s">
        <v>30</v>
      </c>
      <c r="B11" s="210">
        <v>2000</v>
      </c>
      <c r="D11" s="252" t="s">
        <v>64</v>
      </c>
      <c r="E11" s="212">
        <v>80000</v>
      </c>
      <c r="F11" s="31"/>
      <c r="G11" s="125" t="s">
        <v>161</v>
      </c>
      <c r="H11" s="147">
        <v>25</v>
      </c>
      <c r="I11" s="31"/>
      <c r="J11" s="31"/>
      <c r="K11" s="31"/>
      <c r="L11" s="31"/>
    </row>
    <row r="12" spans="1:12" ht="14" thickBot="1">
      <c r="A12" s="43" t="s">
        <v>32</v>
      </c>
      <c r="B12" s="243">
        <v>0.9</v>
      </c>
      <c r="D12" s="252"/>
      <c r="E12" s="213">
        <v>800</v>
      </c>
      <c r="F12" s="31"/>
      <c r="G12" s="125" t="s">
        <v>162</v>
      </c>
      <c r="H12" s="116">
        <v>0.8</v>
      </c>
      <c r="I12" s="31"/>
      <c r="J12" s="31"/>
      <c r="K12" s="31"/>
      <c r="L12" s="31"/>
    </row>
    <row r="13" spans="1:12" ht="14" thickBot="1">
      <c r="A13" s="43" t="s">
        <v>33</v>
      </c>
      <c r="B13" s="211">
        <v>0.85</v>
      </c>
      <c r="D13" s="43" t="s">
        <v>136</v>
      </c>
      <c r="E13" s="214">
        <v>0.08</v>
      </c>
      <c r="F13" s="31"/>
      <c r="G13" s="125" t="s">
        <v>163</v>
      </c>
      <c r="H13" s="229">
        <f>H11/H12</f>
        <v>31.25</v>
      </c>
      <c r="I13" s="31"/>
      <c r="J13" s="31"/>
      <c r="K13" s="31"/>
      <c r="L13" s="31"/>
    </row>
    <row r="14" spans="1:12" ht="14" thickBot="1">
      <c r="A14" s="40" t="s">
        <v>34</v>
      </c>
      <c r="B14" s="244">
        <v>1.4999999999999999E-2</v>
      </c>
      <c r="D14" s="43" t="s">
        <v>37</v>
      </c>
      <c r="E14" s="237">
        <v>0.65</v>
      </c>
      <c r="F14" s="31"/>
      <c r="G14" s="125" t="s">
        <v>164</v>
      </c>
      <c r="H14" s="148">
        <v>225</v>
      </c>
      <c r="I14" s="31"/>
      <c r="J14" s="31"/>
      <c r="K14" s="31"/>
      <c r="L14" s="31"/>
    </row>
    <row r="15" spans="1:12">
      <c r="D15" s="43" t="s">
        <v>53</v>
      </c>
      <c r="E15" s="211">
        <v>1</v>
      </c>
      <c r="F15" s="31"/>
      <c r="G15" s="125" t="s">
        <v>91</v>
      </c>
      <c r="H15" s="144">
        <v>0.7</v>
      </c>
      <c r="I15" s="31"/>
      <c r="J15" s="31"/>
      <c r="K15" s="31"/>
      <c r="L15" s="31"/>
    </row>
    <row r="16" spans="1:12" ht="14" thickBot="1">
      <c r="D16" s="43" t="s">
        <v>43</v>
      </c>
      <c r="E16" s="215">
        <v>15</v>
      </c>
      <c r="F16" s="31"/>
      <c r="G16" s="129" t="s">
        <v>165</v>
      </c>
      <c r="H16" s="149">
        <f>H14*H15</f>
        <v>157.5</v>
      </c>
      <c r="I16" s="31"/>
      <c r="J16" s="31"/>
      <c r="K16" s="31"/>
      <c r="L16" s="31"/>
    </row>
    <row r="17" spans="1:32">
      <c r="D17" s="43" t="s">
        <v>44</v>
      </c>
      <c r="E17" s="211">
        <v>0.04</v>
      </c>
      <c r="F17" s="31"/>
      <c r="G17" s="31"/>
      <c r="H17" s="31"/>
      <c r="I17" s="31"/>
      <c r="J17" s="31"/>
      <c r="K17" s="31"/>
      <c r="L17" s="31"/>
    </row>
    <row r="18" spans="1:32" ht="14" thickBot="1">
      <c r="D18" s="43" t="s">
        <v>52</v>
      </c>
      <c r="E18" s="211">
        <v>0</v>
      </c>
      <c r="F18" s="31"/>
      <c r="I18" s="31"/>
      <c r="J18" s="31"/>
      <c r="K18" s="31"/>
      <c r="L18" s="31"/>
    </row>
    <row r="19" spans="1:32" ht="14" thickBot="1">
      <c r="D19" s="43" t="s">
        <v>31</v>
      </c>
      <c r="E19" s="218">
        <v>125</v>
      </c>
      <c r="F19" s="31"/>
      <c r="H19" s="31"/>
      <c r="I19" s="31"/>
      <c r="J19" s="31"/>
      <c r="K19" s="31"/>
      <c r="L19" s="31"/>
    </row>
    <row r="20" spans="1:32" ht="14" thickBot="1">
      <c r="D20" s="40" t="s">
        <v>110</v>
      </c>
      <c r="E20" s="217">
        <v>200000</v>
      </c>
      <c r="F20" s="31"/>
      <c r="G20" s="203" t="s">
        <v>140</v>
      </c>
      <c r="H20" s="216">
        <v>10</v>
      </c>
      <c r="I20" s="31"/>
      <c r="J20" s="31"/>
      <c r="K20" s="31"/>
      <c r="L20" s="31"/>
    </row>
    <row r="21" spans="1:32" ht="14" thickBot="1">
      <c r="E21" s="31"/>
      <c r="F21" s="31"/>
      <c r="G21" s="31"/>
      <c r="H21" s="31"/>
      <c r="I21" s="31"/>
      <c r="J21" s="31"/>
      <c r="K21" s="31"/>
      <c r="L21" s="31"/>
    </row>
    <row r="22" spans="1:32">
      <c r="A22" s="245" t="s">
        <v>42</v>
      </c>
      <c r="B22" s="25"/>
      <c r="C22" s="25">
        <v>2027</v>
      </c>
      <c r="D22" s="25">
        <v>2028</v>
      </c>
      <c r="E22" s="25">
        <v>2029</v>
      </c>
      <c r="F22" s="25">
        <v>2030</v>
      </c>
      <c r="G22" s="25">
        <v>2031</v>
      </c>
      <c r="H22" s="25">
        <v>2032</v>
      </c>
      <c r="I22" s="25">
        <v>2033</v>
      </c>
      <c r="J22" s="25">
        <v>2034</v>
      </c>
      <c r="K22" s="25">
        <v>2035</v>
      </c>
      <c r="L22" s="25">
        <v>2036</v>
      </c>
      <c r="M22" s="25">
        <v>2037</v>
      </c>
      <c r="N22" s="25">
        <v>2038</v>
      </c>
      <c r="O22" s="25">
        <v>2039</v>
      </c>
      <c r="P22" s="25">
        <v>2040</v>
      </c>
      <c r="Q22" s="25">
        <v>2041</v>
      </c>
      <c r="R22" s="25">
        <v>2042</v>
      </c>
      <c r="S22" s="25">
        <v>2043</v>
      </c>
      <c r="T22" s="25">
        <v>2044</v>
      </c>
      <c r="U22" s="25">
        <v>2045</v>
      </c>
      <c r="V22" s="25">
        <v>2046</v>
      </c>
      <c r="W22" s="25">
        <v>2047</v>
      </c>
      <c r="X22" s="25">
        <v>2048</v>
      </c>
      <c r="Y22" s="25">
        <v>2049</v>
      </c>
      <c r="Z22" s="25">
        <v>2050</v>
      </c>
      <c r="AA22" s="25">
        <v>2051</v>
      </c>
      <c r="AB22" s="25">
        <v>2052</v>
      </c>
      <c r="AC22" s="25">
        <v>2053</v>
      </c>
      <c r="AD22" s="25">
        <v>2054</v>
      </c>
      <c r="AE22" s="25">
        <v>2055</v>
      </c>
      <c r="AF22" s="124">
        <v>2056</v>
      </c>
    </row>
    <row r="23" spans="1:32">
      <c r="A23" s="43" t="s">
        <v>24</v>
      </c>
      <c r="C23" s="19">
        <v>0</v>
      </c>
      <c r="D23" s="19">
        <v>0</v>
      </c>
      <c r="E23" s="19">
        <v>0</v>
      </c>
      <c r="F23" s="93">
        <f t="shared" ref="F23:AF23" si="0">IF(F60&lt;$H$20+1,E23,0)</f>
        <v>0</v>
      </c>
      <c r="G23" s="93">
        <f t="shared" si="0"/>
        <v>0</v>
      </c>
      <c r="H23" s="93">
        <f t="shared" si="0"/>
        <v>0</v>
      </c>
      <c r="I23" s="93">
        <f t="shared" si="0"/>
        <v>0</v>
      </c>
      <c r="J23" s="93">
        <f t="shared" si="0"/>
        <v>0</v>
      </c>
      <c r="K23" s="93">
        <f t="shared" si="0"/>
        <v>0</v>
      </c>
      <c r="L23" s="93">
        <f t="shared" si="0"/>
        <v>0</v>
      </c>
      <c r="M23" s="93">
        <f t="shared" si="0"/>
        <v>0</v>
      </c>
      <c r="N23" s="93">
        <f t="shared" si="0"/>
        <v>0</v>
      </c>
      <c r="O23" s="93">
        <f t="shared" si="0"/>
        <v>0</v>
      </c>
      <c r="P23" s="93">
        <f t="shared" si="0"/>
        <v>0</v>
      </c>
      <c r="Q23" s="93">
        <f t="shared" si="0"/>
        <v>0</v>
      </c>
      <c r="R23" s="93">
        <f t="shared" si="0"/>
        <v>0</v>
      </c>
      <c r="S23" s="93">
        <f t="shared" si="0"/>
        <v>0</v>
      </c>
      <c r="T23" s="93">
        <f t="shared" si="0"/>
        <v>0</v>
      </c>
      <c r="U23" s="93">
        <f t="shared" si="0"/>
        <v>0</v>
      </c>
      <c r="V23" s="93">
        <f t="shared" si="0"/>
        <v>0</v>
      </c>
      <c r="W23" s="93">
        <f t="shared" si="0"/>
        <v>0</v>
      </c>
      <c r="X23" s="93">
        <f t="shared" si="0"/>
        <v>0</v>
      </c>
      <c r="Y23" s="93">
        <f t="shared" si="0"/>
        <v>0</v>
      </c>
      <c r="Z23" s="93">
        <f t="shared" si="0"/>
        <v>0</v>
      </c>
      <c r="AA23" s="93">
        <f t="shared" si="0"/>
        <v>0</v>
      </c>
      <c r="AB23" s="93">
        <f t="shared" si="0"/>
        <v>0</v>
      </c>
      <c r="AC23" s="93">
        <f t="shared" si="0"/>
        <v>0</v>
      </c>
      <c r="AD23" s="93">
        <f t="shared" si="0"/>
        <v>0</v>
      </c>
      <c r="AE23" s="93">
        <f t="shared" si="0"/>
        <v>0</v>
      </c>
      <c r="AF23" s="246">
        <f t="shared" si="0"/>
        <v>0</v>
      </c>
    </row>
    <row r="24" spans="1:32" ht="14" thickBot="1">
      <c r="A24" s="40" t="s">
        <v>25</v>
      </c>
      <c r="B24" s="151"/>
      <c r="C24" s="152">
        <v>3</v>
      </c>
      <c r="D24" s="152">
        <v>3</v>
      </c>
      <c r="E24" s="152">
        <v>3</v>
      </c>
      <c r="F24" s="247">
        <f t="shared" ref="F24:AF24" si="1">IF(F60&lt;$H$20+1,E24,0)</f>
        <v>3</v>
      </c>
      <c r="G24" s="247">
        <f t="shared" si="1"/>
        <v>3</v>
      </c>
      <c r="H24" s="247">
        <f t="shared" si="1"/>
        <v>3</v>
      </c>
      <c r="I24" s="247">
        <f t="shared" si="1"/>
        <v>3</v>
      </c>
      <c r="J24" s="247">
        <f t="shared" si="1"/>
        <v>3</v>
      </c>
      <c r="K24" s="247">
        <f t="shared" si="1"/>
        <v>3</v>
      </c>
      <c r="L24" s="247">
        <f t="shared" si="1"/>
        <v>3</v>
      </c>
      <c r="M24" s="247">
        <f t="shared" si="1"/>
        <v>0</v>
      </c>
      <c r="N24" s="247">
        <f t="shared" si="1"/>
        <v>0</v>
      </c>
      <c r="O24" s="247">
        <f t="shared" si="1"/>
        <v>0</v>
      </c>
      <c r="P24" s="247">
        <f t="shared" si="1"/>
        <v>0</v>
      </c>
      <c r="Q24" s="247">
        <f t="shared" si="1"/>
        <v>0</v>
      </c>
      <c r="R24" s="247">
        <f t="shared" si="1"/>
        <v>0</v>
      </c>
      <c r="S24" s="247">
        <f t="shared" si="1"/>
        <v>0</v>
      </c>
      <c r="T24" s="247">
        <f t="shared" si="1"/>
        <v>0</v>
      </c>
      <c r="U24" s="247">
        <f t="shared" si="1"/>
        <v>0</v>
      </c>
      <c r="V24" s="247">
        <f t="shared" si="1"/>
        <v>0</v>
      </c>
      <c r="W24" s="247">
        <f t="shared" si="1"/>
        <v>0</v>
      </c>
      <c r="X24" s="247">
        <f t="shared" si="1"/>
        <v>0</v>
      </c>
      <c r="Y24" s="247">
        <f t="shared" si="1"/>
        <v>0</v>
      </c>
      <c r="Z24" s="247">
        <f t="shared" si="1"/>
        <v>0</v>
      </c>
      <c r="AA24" s="247">
        <f t="shared" si="1"/>
        <v>0</v>
      </c>
      <c r="AB24" s="247">
        <f t="shared" si="1"/>
        <v>0</v>
      </c>
      <c r="AC24" s="247">
        <f t="shared" si="1"/>
        <v>0</v>
      </c>
      <c r="AD24" s="247">
        <f t="shared" si="1"/>
        <v>0</v>
      </c>
      <c r="AE24" s="247">
        <f t="shared" si="1"/>
        <v>0</v>
      </c>
      <c r="AF24" s="248">
        <f t="shared" si="1"/>
        <v>0</v>
      </c>
    </row>
    <row r="39" spans="1:32" hidden="1" outlineLevel="1">
      <c r="A39" s="3" t="s">
        <v>193</v>
      </c>
      <c r="C39" s="89">
        <f>C23+C24</f>
        <v>3</v>
      </c>
      <c r="D39" s="89">
        <f>D23+C39+D24</f>
        <v>6</v>
      </c>
      <c r="E39" s="89">
        <f t="shared" ref="E39:V39" si="2">E23+D39+E24</f>
        <v>9</v>
      </c>
      <c r="F39" s="89">
        <f t="shared" si="2"/>
        <v>12</v>
      </c>
      <c r="G39" s="89">
        <f t="shared" si="2"/>
        <v>15</v>
      </c>
      <c r="H39" s="89">
        <f t="shared" si="2"/>
        <v>18</v>
      </c>
      <c r="I39" s="89">
        <f t="shared" si="2"/>
        <v>21</v>
      </c>
      <c r="J39" s="89">
        <f t="shared" si="2"/>
        <v>24</v>
      </c>
      <c r="K39" s="89">
        <f t="shared" si="2"/>
        <v>27</v>
      </c>
      <c r="L39" s="89">
        <f t="shared" si="2"/>
        <v>30</v>
      </c>
      <c r="M39" s="89">
        <f t="shared" si="2"/>
        <v>30</v>
      </c>
      <c r="N39" s="89">
        <f t="shared" si="2"/>
        <v>30</v>
      </c>
      <c r="O39" s="89">
        <f t="shared" si="2"/>
        <v>30</v>
      </c>
      <c r="P39" s="89">
        <f t="shared" si="2"/>
        <v>30</v>
      </c>
      <c r="Q39" s="89">
        <f t="shared" si="2"/>
        <v>30</v>
      </c>
      <c r="R39" s="89">
        <f t="shared" si="2"/>
        <v>30</v>
      </c>
      <c r="S39" s="89">
        <f t="shared" si="2"/>
        <v>30</v>
      </c>
      <c r="T39" s="89">
        <f t="shared" si="2"/>
        <v>30</v>
      </c>
      <c r="U39" s="89">
        <f t="shared" si="2"/>
        <v>30</v>
      </c>
      <c r="V39" s="89">
        <f t="shared" si="2"/>
        <v>30</v>
      </c>
      <c r="W39" s="89">
        <f>W23+V39+W24-(C23+C24)</f>
        <v>27</v>
      </c>
      <c r="X39" s="89">
        <f t="shared" ref="X39:AF39" si="3">X23+W39+X24-(D23+D24)</f>
        <v>24</v>
      </c>
      <c r="Y39" s="89">
        <f t="shared" si="3"/>
        <v>21</v>
      </c>
      <c r="Z39" s="89">
        <f t="shared" si="3"/>
        <v>18</v>
      </c>
      <c r="AA39" s="89">
        <f t="shared" si="3"/>
        <v>15</v>
      </c>
      <c r="AB39" s="89">
        <f t="shared" si="3"/>
        <v>12</v>
      </c>
      <c r="AC39" s="89">
        <f t="shared" si="3"/>
        <v>9</v>
      </c>
      <c r="AD39" s="89">
        <f t="shared" si="3"/>
        <v>6</v>
      </c>
      <c r="AE39" s="89">
        <f t="shared" si="3"/>
        <v>3</v>
      </c>
      <c r="AF39" s="89">
        <f t="shared" si="3"/>
        <v>0</v>
      </c>
    </row>
    <row r="40" spans="1:32" hidden="1" outlineLevel="1">
      <c r="A40" s="3" t="s">
        <v>27</v>
      </c>
      <c r="C40" s="93">
        <f>C23*120+C24*230</f>
        <v>690</v>
      </c>
      <c r="D40" s="93">
        <f>D23*120+D24*230</f>
        <v>690</v>
      </c>
      <c r="E40" s="93">
        <f t="shared" ref="E40:AF40" si="4">E23*120+E24*230</f>
        <v>690</v>
      </c>
      <c r="F40" s="93">
        <f t="shared" si="4"/>
        <v>690</v>
      </c>
      <c r="G40" s="93">
        <f t="shared" si="4"/>
        <v>690</v>
      </c>
      <c r="H40" s="93">
        <f t="shared" si="4"/>
        <v>690</v>
      </c>
      <c r="I40" s="93">
        <f t="shared" si="4"/>
        <v>690</v>
      </c>
      <c r="J40" s="93">
        <f t="shared" si="4"/>
        <v>690</v>
      </c>
      <c r="K40" s="93">
        <f t="shared" si="4"/>
        <v>690</v>
      </c>
      <c r="L40" s="93">
        <f t="shared" si="4"/>
        <v>690</v>
      </c>
      <c r="M40" s="93">
        <f t="shared" si="4"/>
        <v>0</v>
      </c>
      <c r="N40" s="93">
        <f t="shared" si="4"/>
        <v>0</v>
      </c>
      <c r="O40" s="93">
        <f t="shared" si="4"/>
        <v>0</v>
      </c>
      <c r="P40" s="93">
        <f t="shared" si="4"/>
        <v>0</v>
      </c>
      <c r="Q40" s="93">
        <f t="shared" si="4"/>
        <v>0</v>
      </c>
      <c r="R40" s="93">
        <f t="shared" si="4"/>
        <v>0</v>
      </c>
      <c r="S40" s="93">
        <f t="shared" si="4"/>
        <v>0</v>
      </c>
      <c r="T40" s="93">
        <f t="shared" si="4"/>
        <v>0</v>
      </c>
      <c r="U40" s="93">
        <f t="shared" si="4"/>
        <v>0</v>
      </c>
      <c r="V40" s="93">
        <f t="shared" si="4"/>
        <v>0</v>
      </c>
      <c r="W40" s="93">
        <f t="shared" si="4"/>
        <v>0</v>
      </c>
      <c r="X40" s="93">
        <f t="shared" si="4"/>
        <v>0</v>
      </c>
      <c r="Y40" s="93">
        <f t="shared" si="4"/>
        <v>0</v>
      </c>
      <c r="Z40" s="93">
        <f t="shared" si="4"/>
        <v>0</v>
      </c>
      <c r="AA40" s="93">
        <f t="shared" si="4"/>
        <v>0</v>
      </c>
      <c r="AB40" s="93">
        <f t="shared" si="4"/>
        <v>0</v>
      </c>
      <c r="AC40" s="93">
        <f t="shared" si="4"/>
        <v>0</v>
      </c>
      <c r="AD40" s="93">
        <f t="shared" si="4"/>
        <v>0</v>
      </c>
      <c r="AE40" s="93">
        <f t="shared" si="4"/>
        <v>0</v>
      </c>
      <c r="AF40" s="93">
        <f t="shared" si="4"/>
        <v>0</v>
      </c>
    </row>
    <row r="41" spans="1:32" hidden="1" outlineLevel="1">
      <c r="B41" s="89"/>
      <c r="C41" s="89">
        <f>C40+B41</f>
        <v>690</v>
      </c>
      <c r="D41" s="89">
        <f t="shared" ref="D41:U41" si="5">D40+C41</f>
        <v>1380</v>
      </c>
      <c r="E41" s="89">
        <f t="shared" si="5"/>
        <v>2070</v>
      </c>
      <c r="F41" s="89">
        <f t="shared" si="5"/>
        <v>2760</v>
      </c>
      <c r="G41" s="89">
        <f t="shared" si="5"/>
        <v>3450</v>
      </c>
      <c r="H41" s="89">
        <f t="shared" si="5"/>
        <v>4140</v>
      </c>
      <c r="I41" s="89">
        <f t="shared" si="5"/>
        <v>4830</v>
      </c>
      <c r="J41" s="89">
        <f t="shared" si="5"/>
        <v>5520</v>
      </c>
      <c r="K41" s="89">
        <f t="shared" si="5"/>
        <v>6210</v>
      </c>
      <c r="L41" s="89">
        <f t="shared" si="5"/>
        <v>6900</v>
      </c>
      <c r="M41" s="89">
        <f t="shared" si="5"/>
        <v>6900</v>
      </c>
      <c r="N41" s="89">
        <f t="shared" si="5"/>
        <v>6900</v>
      </c>
      <c r="O41" s="89">
        <f t="shared" si="5"/>
        <v>6900</v>
      </c>
      <c r="P41" s="89">
        <f t="shared" si="5"/>
        <v>6900</v>
      </c>
      <c r="Q41" s="89">
        <f t="shared" si="5"/>
        <v>6900</v>
      </c>
      <c r="R41" s="89">
        <f t="shared" si="5"/>
        <v>6900</v>
      </c>
      <c r="S41" s="89">
        <f t="shared" si="5"/>
        <v>6900</v>
      </c>
      <c r="T41" s="89">
        <f t="shared" si="5"/>
        <v>6900</v>
      </c>
      <c r="U41" s="89">
        <f t="shared" si="5"/>
        <v>6900</v>
      </c>
      <c r="V41" s="89">
        <f>V40+U41</f>
        <v>6900</v>
      </c>
      <c r="W41" s="89">
        <f t="shared" ref="W41:AE41" si="6">W40+V41-C40</f>
        <v>6210</v>
      </c>
      <c r="X41" s="89">
        <f t="shared" si="6"/>
        <v>5520</v>
      </c>
      <c r="Y41" s="89">
        <f t="shared" si="6"/>
        <v>4830</v>
      </c>
      <c r="Z41" s="89">
        <f t="shared" si="6"/>
        <v>4140</v>
      </c>
      <c r="AA41" s="89">
        <f t="shared" si="6"/>
        <v>3450</v>
      </c>
      <c r="AB41" s="89">
        <f t="shared" si="6"/>
        <v>2760</v>
      </c>
      <c r="AC41" s="89">
        <f t="shared" si="6"/>
        <v>2070</v>
      </c>
      <c r="AD41" s="89">
        <f t="shared" si="6"/>
        <v>1380</v>
      </c>
      <c r="AE41" s="89">
        <f t="shared" si="6"/>
        <v>690</v>
      </c>
    </row>
    <row r="42" spans="1:32" hidden="1" outlineLevel="1">
      <c r="A42" s="3" t="s">
        <v>28</v>
      </c>
      <c r="C42" s="93">
        <f t="shared" ref="C42:AF42" si="7">C40*$B$11/1000</f>
        <v>1380</v>
      </c>
      <c r="D42" s="93">
        <f t="shared" si="7"/>
        <v>1380</v>
      </c>
      <c r="E42" s="93">
        <f t="shared" si="7"/>
        <v>1380</v>
      </c>
      <c r="F42" s="93">
        <f t="shared" si="7"/>
        <v>1380</v>
      </c>
      <c r="G42" s="93">
        <f t="shared" si="7"/>
        <v>1380</v>
      </c>
      <c r="H42" s="93">
        <f t="shared" si="7"/>
        <v>1380</v>
      </c>
      <c r="I42" s="93">
        <f t="shared" si="7"/>
        <v>1380</v>
      </c>
      <c r="J42" s="93">
        <f t="shared" si="7"/>
        <v>1380</v>
      </c>
      <c r="K42" s="93">
        <f t="shared" si="7"/>
        <v>1380</v>
      </c>
      <c r="L42" s="93">
        <f t="shared" si="7"/>
        <v>1380</v>
      </c>
      <c r="M42" s="93">
        <f t="shared" si="7"/>
        <v>0</v>
      </c>
      <c r="N42" s="93">
        <f t="shared" si="7"/>
        <v>0</v>
      </c>
      <c r="O42" s="93">
        <f t="shared" si="7"/>
        <v>0</v>
      </c>
      <c r="P42" s="93">
        <f t="shared" si="7"/>
        <v>0</v>
      </c>
      <c r="Q42" s="93">
        <f t="shared" si="7"/>
        <v>0</v>
      </c>
      <c r="R42" s="93">
        <f t="shared" si="7"/>
        <v>0</v>
      </c>
      <c r="S42" s="93">
        <f t="shared" si="7"/>
        <v>0</v>
      </c>
      <c r="T42" s="93">
        <f t="shared" si="7"/>
        <v>0</v>
      </c>
      <c r="U42" s="93">
        <f t="shared" si="7"/>
        <v>0</v>
      </c>
      <c r="V42" s="93">
        <f t="shared" si="7"/>
        <v>0</v>
      </c>
      <c r="W42" s="93">
        <f t="shared" si="7"/>
        <v>0</v>
      </c>
      <c r="X42" s="93">
        <f t="shared" si="7"/>
        <v>0</v>
      </c>
      <c r="Y42" s="93">
        <f t="shared" si="7"/>
        <v>0</v>
      </c>
      <c r="Z42" s="93">
        <f t="shared" si="7"/>
        <v>0</v>
      </c>
      <c r="AA42" s="93">
        <f t="shared" si="7"/>
        <v>0</v>
      </c>
      <c r="AB42" s="93">
        <f t="shared" si="7"/>
        <v>0</v>
      </c>
      <c r="AC42" s="93">
        <f t="shared" si="7"/>
        <v>0</v>
      </c>
      <c r="AD42" s="93">
        <f t="shared" si="7"/>
        <v>0</v>
      </c>
      <c r="AE42" s="93">
        <f t="shared" si="7"/>
        <v>0</v>
      </c>
      <c r="AF42" s="93">
        <f t="shared" si="7"/>
        <v>0</v>
      </c>
    </row>
    <row r="43" spans="1:32" hidden="1" outlineLevel="1">
      <c r="B43" s="89"/>
      <c r="C43" s="89">
        <f>C42+E19</f>
        <v>1505</v>
      </c>
      <c r="D43" s="89">
        <f t="shared" ref="D43:U43" si="8">D42+C43</f>
        <v>2885</v>
      </c>
      <c r="E43" s="89">
        <f t="shared" si="8"/>
        <v>4265</v>
      </c>
      <c r="F43" s="89">
        <f t="shared" si="8"/>
        <v>5645</v>
      </c>
      <c r="G43" s="89">
        <f t="shared" si="8"/>
        <v>7025</v>
      </c>
      <c r="H43" s="89">
        <f t="shared" si="8"/>
        <v>8405</v>
      </c>
      <c r="I43" s="89">
        <f t="shared" si="8"/>
        <v>9785</v>
      </c>
      <c r="J43" s="89">
        <f t="shared" si="8"/>
        <v>11165</v>
      </c>
      <c r="K43" s="89">
        <f t="shared" si="8"/>
        <v>12545</v>
      </c>
      <c r="L43" s="89">
        <f t="shared" si="8"/>
        <v>13925</v>
      </c>
      <c r="M43" s="89">
        <f t="shared" si="8"/>
        <v>13925</v>
      </c>
      <c r="N43" s="89">
        <f t="shared" si="8"/>
        <v>13925</v>
      </c>
      <c r="O43" s="89">
        <f t="shared" si="8"/>
        <v>13925</v>
      </c>
      <c r="P43" s="89">
        <f t="shared" si="8"/>
        <v>13925</v>
      </c>
      <c r="Q43" s="89">
        <f t="shared" si="8"/>
        <v>13925</v>
      </c>
      <c r="R43" s="89">
        <f t="shared" si="8"/>
        <v>13925</v>
      </c>
      <c r="S43" s="89">
        <f t="shared" si="8"/>
        <v>13925</v>
      </c>
      <c r="T43" s="89">
        <f t="shared" si="8"/>
        <v>13925</v>
      </c>
      <c r="U43" s="89">
        <f t="shared" si="8"/>
        <v>13925</v>
      </c>
      <c r="V43" s="89">
        <f>V42+U43</f>
        <v>13925</v>
      </c>
      <c r="W43" s="89">
        <f t="shared" ref="W43:AE43" si="9">W42+V43-C42</f>
        <v>12545</v>
      </c>
      <c r="X43" s="89">
        <f t="shared" si="9"/>
        <v>11165</v>
      </c>
      <c r="Y43" s="89">
        <f t="shared" si="9"/>
        <v>9785</v>
      </c>
      <c r="Z43" s="89">
        <f t="shared" si="9"/>
        <v>8405</v>
      </c>
      <c r="AA43" s="89">
        <f t="shared" si="9"/>
        <v>7025</v>
      </c>
      <c r="AB43" s="89">
        <f t="shared" si="9"/>
        <v>5645</v>
      </c>
      <c r="AC43" s="89">
        <f t="shared" si="9"/>
        <v>4265</v>
      </c>
      <c r="AD43" s="89">
        <f t="shared" si="9"/>
        <v>2885</v>
      </c>
      <c r="AE43" s="89">
        <f t="shared" si="9"/>
        <v>1505</v>
      </c>
    </row>
    <row r="44" spans="1:32" s="94" customFormat="1" hidden="1" outlineLevel="1">
      <c r="A44" s="94" t="s">
        <v>35</v>
      </c>
      <c r="C44" s="95">
        <f t="shared" ref="C44:AF44" si="10">C40*$E$12+$E$11*SUM(C23:C24)</f>
        <v>792000</v>
      </c>
      <c r="D44" s="95">
        <f t="shared" si="10"/>
        <v>792000</v>
      </c>
      <c r="E44" s="95">
        <f t="shared" si="10"/>
        <v>792000</v>
      </c>
      <c r="F44" s="95">
        <f t="shared" si="10"/>
        <v>792000</v>
      </c>
      <c r="G44" s="95">
        <f t="shared" si="10"/>
        <v>792000</v>
      </c>
      <c r="H44" s="95">
        <f t="shared" si="10"/>
        <v>792000</v>
      </c>
      <c r="I44" s="95">
        <f t="shared" si="10"/>
        <v>792000</v>
      </c>
      <c r="J44" s="95">
        <f t="shared" si="10"/>
        <v>792000</v>
      </c>
      <c r="K44" s="95">
        <f t="shared" si="10"/>
        <v>792000</v>
      </c>
      <c r="L44" s="95">
        <f t="shared" si="10"/>
        <v>792000</v>
      </c>
      <c r="M44" s="95">
        <f t="shared" si="10"/>
        <v>0</v>
      </c>
      <c r="N44" s="95">
        <f t="shared" si="10"/>
        <v>0</v>
      </c>
      <c r="O44" s="95">
        <f t="shared" si="10"/>
        <v>0</v>
      </c>
      <c r="P44" s="95">
        <f t="shared" si="10"/>
        <v>0</v>
      </c>
      <c r="Q44" s="95">
        <f t="shared" si="10"/>
        <v>0</v>
      </c>
      <c r="R44" s="95">
        <f t="shared" si="10"/>
        <v>0</v>
      </c>
      <c r="S44" s="95">
        <f t="shared" si="10"/>
        <v>0</v>
      </c>
      <c r="T44" s="95">
        <f t="shared" si="10"/>
        <v>0</v>
      </c>
      <c r="U44" s="95">
        <f t="shared" si="10"/>
        <v>0</v>
      </c>
      <c r="V44" s="95">
        <f t="shared" si="10"/>
        <v>0</v>
      </c>
      <c r="W44" s="95">
        <f t="shared" si="10"/>
        <v>0</v>
      </c>
      <c r="X44" s="95">
        <f t="shared" si="10"/>
        <v>0</v>
      </c>
      <c r="Y44" s="95">
        <f t="shared" si="10"/>
        <v>0</v>
      </c>
      <c r="Z44" s="95">
        <f t="shared" si="10"/>
        <v>0</v>
      </c>
      <c r="AA44" s="95">
        <f t="shared" si="10"/>
        <v>0</v>
      </c>
      <c r="AB44" s="95">
        <f t="shared" si="10"/>
        <v>0</v>
      </c>
      <c r="AC44" s="95">
        <f t="shared" si="10"/>
        <v>0</v>
      </c>
      <c r="AD44" s="95">
        <f t="shared" si="10"/>
        <v>0</v>
      </c>
      <c r="AE44" s="95">
        <f t="shared" si="10"/>
        <v>0</v>
      </c>
      <c r="AF44" s="95">
        <f t="shared" si="10"/>
        <v>0</v>
      </c>
    </row>
    <row r="45" spans="1:32" hidden="1" outlineLevel="1">
      <c r="A45" s="3" t="s">
        <v>19</v>
      </c>
      <c r="C45" s="96">
        <f>C44*$E$15*(1-$E$14)</f>
        <v>277200</v>
      </c>
      <c r="D45" s="96">
        <f t="shared" ref="D45:AF45" si="11">D44*$E$15*(1-$E$14)*(1-$E$18)</f>
        <v>277200</v>
      </c>
      <c r="E45" s="96">
        <f t="shared" si="11"/>
        <v>277200</v>
      </c>
      <c r="F45" s="96">
        <f t="shared" si="11"/>
        <v>277200</v>
      </c>
      <c r="G45" s="96">
        <f t="shared" si="11"/>
        <v>277200</v>
      </c>
      <c r="H45" s="96">
        <f t="shared" si="11"/>
        <v>277200</v>
      </c>
      <c r="I45" s="96">
        <f t="shared" si="11"/>
        <v>277200</v>
      </c>
      <c r="J45" s="96">
        <f t="shared" si="11"/>
        <v>277200</v>
      </c>
      <c r="K45" s="96">
        <f t="shared" si="11"/>
        <v>277200</v>
      </c>
      <c r="L45" s="96">
        <f t="shared" si="11"/>
        <v>277200</v>
      </c>
      <c r="M45" s="96">
        <f t="shared" si="11"/>
        <v>0</v>
      </c>
      <c r="N45" s="96">
        <f t="shared" si="11"/>
        <v>0</v>
      </c>
      <c r="O45" s="96">
        <f t="shared" si="11"/>
        <v>0</v>
      </c>
      <c r="P45" s="96">
        <f t="shared" si="11"/>
        <v>0</v>
      </c>
      <c r="Q45" s="96">
        <f t="shared" si="11"/>
        <v>0</v>
      </c>
      <c r="R45" s="96">
        <f t="shared" si="11"/>
        <v>0</v>
      </c>
      <c r="S45" s="96">
        <f t="shared" si="11"/>
        <v>0</v>
      </c>
      <c r="T45" s="96">
        <f t="shared" si="11"/>
        <v>0</v>
      </c>
      <c r="U45" s="96">
        <f t="shared" si="11"/>
        <v>0</v>
      </c>
      <c r="V45" s="96">
        <f t="shared" si="11"/>
        <v>0</v>
      </c>
      <c r="W45" s="96">
        <f t="shared" si="11"/>
        <v>0</v>
      </c>
      <c r="X45" s="96">
        <f t="shared" si="11"/>
        <v>0</v>
      </c>
      <c r="Y45" s="96">
        <f t="shared" si="11"/>
        <v>0</v>
      </c>
      <c r="Z45" s="96">
        <f t="shared" si="11"/>
        <v>0</v>
      </c>
      <c r="AA45" s="96">
        <f t="shared" si="11"/>
        <v>0</v>
      </c>
      <c r="AB45" s="96">
        <f t="shared" si="11"/>
        <v>0</v>
      </c>
      <c r="AC45" s="96">
        <f t="shared" si="11"/>
        <v>0</v>
      </c>
      <c r="AD45" s="96">
        <f t="shared" si="11"/>
        <v>0</v>
      </c>
      <c r="AE45" s="96">
        <f t="shared" si="11"/>
        <v>0</v>
      </c>
      <c r="AF45" s="96">
        <f t="shared" si="11"/>
        <v>0</v>
      </c>
    </row>
    <row r="46" spans="1:32" hidden="1" outlineLevel="1"/>
    <row r="47" spans="1:32" hidden="1" outlineLevel="1">
      <c r="A47" s="3" t="s">
        <v>194</v>
      </c>
      <c r="B47" s="3">
        <f>-(E11+120*E12)*(1-E14)</f>
        <v>-61599.999999999993</v>
      </c>
      <c r="C47" s="94">
        <f>120*B11/1000*B12*E19-(B14*120*B11/1000*B68+120*B11/1000/B13*B67+40*120+1500+1000+B74*(E11+E12*120))</f>
        <v>3102.3529411764684</v>
      </c>
      <c r="D47" s="46">
        <f>C47</f>
        <v>3102.3529411764684</v>
      </c>
      <c r="E47" s="46">
        <f t="shared" ref="E47:V49" si="12">D47</f>
        <v>3102.3529411764684</v>
      </c>
      <c r="F47" s="46">
        <f t="shared" si="12"/>
        <v>3102.3529411764684</v>
      </c>
      <c r="G47" s="46">
        <f t="shared" si="12"/>
        <v>3102.3529411764684</v>
      </c>
      <c r="H47" s="46">
        <f t="shared" si="12"/>
        <v>3102.3529411764684</v>
      </c>
      <c r="I47" s="46">
        <f t="shared" si="12"/>
        <v>3102.3529411764684</v>
      </c>
      <c r="J47" s="46">
        <f t="shared" si="12"/>
        <v>3102.3529411764684</v>
      </c>
      <c r="K47" s="46">
        <f t="shared" si="12"/>
        <v>3102.3529411764684</v>
      </c>
      <c r="L47" s="46">
        <f t="shared" si="12"/>
        <v>3102.3529411764684</v>
      </c>
      <c r="M47" s="46">
        <f t="shared" si="12"/>
        <v>3102.3529411764684</v>
      </c>
      <c r="N47" s="46">
        <f t="shared" si="12"/>
        <v>3102.3529411764684</v>
      </c>
      <c r="O47" s="46">
        <f t="shared" si="12"/>
        <v>3102.3529411764684</v>
      </c>
      <c r="P47" s="46">
        <f t="shared" si="12"/>
        <v>3102.3529411764684</v>
      </c>
      <c r="Q47" s="46">
        <f t="shared" si="12"/>
        <v>3102.3529411764684</v>
      </c>
      <c r="R47" s="46">
        <f t="shared" si="12"/>
        <v>3102.3529411764684</v>
      </c>
      <c r="S47" s="46">
        <f t="shared" si="12"/>
        <v>3102.3529411764684</v>
      </c>
      <c r="T47" s="46">
        <f t="shared" si="12"/>
        <v>3102.3529411764684</v>
      </c>
      <c r="U47" s="46">
        <f t="shared" si="12"/>
        <v>3102.3529411764684</v>
      </c>
      <c r="V47" s="46">
        <f t="shared" si="12"/>
        <v>3102.3529411764684</v>
      </c>
    </row>
    <row r="48" spans="1:32" hidden="1" outlineLevel="1">
      <c r="A48" s="3" t="s">
        <v>61</v>
      </c>
      <c r="B48" s="119">
        <f>IRR(B47:V47)</f>
        <v>6.8967983787926457E-4</v>
      </c>
    </row>
    <row r="49" spans="1:42" hidden="1" outlineLevel="1">
      <c r="A49" s="3" t="s">
        <v>195</v>
      </c>
      <c r="B49" s="3">
        <f>-(E11+230*E12)*(1-E14)</f>
        <v>-92400</v>
      </c>
      <c r="C49" s="94">
        <f>230*B11/1000*B12*E19-(B14*230*B11/1000*B68+230*B11/1000/B13*B67+40*230+2000+1500+B74*(E11+E12*230))</f>
        <v>7971.1764705882306</v>
      </c>
      <c r="D49" s="46">
        <f>C49</f>
        <v>7971.1764705882306</v>
      </c>
      <c r="E49" s="46">
        <f t="shared" si="12"/>
        <v>7971.1764705882306</v>
      </c>
      <c r="F49" s="46">
        <f t="shared" si="12"/>
        <v>7971.1764705882306</v>
      </c>
      <c r="G49" s="46">
        <f t="shared" si="12"/>
        <v>7971.1764705882306</v>
      </c>
      <c r="H49" s="46">
        <f t="shared" si="12"/>
        <v>7971.1764705882306</v>
      </c>
      <c r="I49" s="46">
        <f t="shared" si="12"/>
        <v>7971.1764705882306</v>
      </c>
      <c r="J49" s="46">
        <f t="shared" si="12"/>
        <v>7971.1764705882306</v>
      </c>
      <c r="K49" s="46">
        <f t="shared" si="12"/>
        <v>7971.1764705882306</v>
      </c>
      <c r="L49" s="46">
        <f t="shared" si="12"/>
        <v>7971.1764705882306</v>
      </c>
      <c r="M49" s="46">
        <f t="shared" si="12"/>
        <v>7971.1764705882306</v>
      </c>
      <c r="N49" s="46">
        <f t="shared" si="12"/>
        <v>7971.1764705882306</v>
      </c>
      <c r="O49" s="46">
        <f t="shared" si="12"/>
        <v>7971.1764705882306</v>
      </c>
      <c r="P49" s="46">
        <f t="shared" si="12"/>
        <v>7971.1764705882306</v>
      </c>
      <c r="Q49" s="46">
        <f t="shared" si="12"/>
        <v>7971.1764705882306</v>
      </c>
      <c r="R49" s="46">
        <f t="shared" si="12"/>
        <v>7971.1764705882306</v>
      </c>
      <c r="S49" s="46">
        <f t="shared" si="12"/>
        <v>7971.1764705882306</v>
      </c>
      <c r="T49" s="46">
        <f t="shared" si="12"/>
        <v>7971.1764705882306</v>
      </c>
      <c r="U49" s="46">
        <f t="shared" si="12"/>
        <v>7971.1764705882306</v>
      </c>
      <c r="V49" s="46">
        <f t="shared" si="12"/>
        <v>7971.1764705882306</v>
      </c>
    </row>
    <row r="50" spans="1:42" hidden="1" outlineLevel="1">
      <c r="A50" s="3" t="s">
        <v>61</v>
      </c>
      <c r="B50" s="119">
        <f>IRR(B49:V49)</f>
        <v>5.8702030728205568E-2</v>
      </c>
    </row>
    <row r="51" spans="1:42" collapsed="1"/>
    <row r="52" spans="1:42" ht="14" thickBot="1">
      <c r="A52" s="219" t="s">
        <v>154</v>
      </c>
      <c r="B52" s="193"/>
      <c r="C52" s="156">
        <f>C53+C54</f>
        <v>102.75</v>
      </c>
      <c r="D52" s="156">
        <f t="shared" ref="D52:AF52" si="13">D53+D54</f>
        <v>111.75</v>
      </c>
      <c r="E52" s="156">
        <f t="shared" si="13"/>
        <v>120.75</v>
      </c>
      <c r="F52" s="156">
        <f t="shared" si="13"/>
        <v>129.75</v>
      </c>
      <c r="G52" s="156">
        <f t="shared" si="13"/>
        <v>138.75</v>
      </c>
      <c r="H52" s="156">
        <f t="shared" si="13"/>
        <v>147.75</v>
      </c>
      <c r="I52" s="156">
        <f t="shared" si="13"/>
        <v>156.75</v>
      </c>
      <c r="J52" s="156">
        <f t="shared" si="13"/>
        <v>165.75</v>
      </c>
      <c r="K52" s="156">
        <f t="shared" si="13"/>
        <v>174.75</v>
      </c>
      <c r="L52" s="156">
        <f t="shared" si="13"/>
        <v>183.75</v>
      </c>
      <c r="M52" s="156">
        <f t="shared" si="13"/>
        <v>90</v>
      </c>
      <c r="N52" s="156">
        <f t="shared" si="13"/>
        <v>90</v>
      </c>
      <c r="O52" s="156">
        <f t="shared" si="13"/>
        <v>90</v>
      </c>
      <c r="P52" s="156">
        <f t="shared" si="13"/>
        <v>90</v>
      </c>
      <c r="Q52" s="156">
        <f t="shared" si="13"/>
        <v>90</v>
      </c>
      <c r="R52" s="156">
        <f t="shared" si="13"/>
        <v>90</v>
      </c>
      <c r="S52" s="156">
        <f t="shared" si="13"/>
        <v>90</v>
      </c>
      <c r="T52" s="156">
        <f t="shared" si="13"/>
        <v>90</v>
      </c>
      <c r="U52" s="156">
        <f t="shared" si="13"/>
        <v>90</v>
      </c>
      <c r="V52" s="156">
        <f t="shared" si="13"/>
        <v>90</v>
      </c>
      <c r="W52" s="156">
        <f t="shared" si="13"/>
        <v>81</v>
      </c>
      <c r="X52" s="156">
        <f t="shared" si="13"/>
        <v>72</v>
      </c>
      <c r="Y52" s="156">
        <f t="shared" si="13"/>
        <v>63</v>
      </c>
      <c r="Z52" s="156">
        <f t="shared" si="13"/>
        <v>54</v>
      </c>
      <c r="AA52" s="156">
        <f t="shared" si="13"/>
        <v>45</v>
      </c>
      <c r="AB52" s="156">
        <f t="shared" si="13"/>
        <v>36</v>
      </c>
      <c r="AC52" s="156">
        <f t="shared" si="13"/>
        <v>27</v>
      </c>
      <c r="AD52" s="156">
        <f t="shared" si="13"/>
        <v>18</v>
      </c>
      <c r="AE52" s="156">
        <f t="shared" si="13"/>
        <v>9</v>
      </c>
      <c r="AF52" s="220">
        <f t="shared" si="13"/>
        <v>0</v>
      </c>
    </row>
    <row r="53" spans="1:42" ht="14" thickBot="1">
      <c r="A53" s="159" t="s">
        <v>135</v>
      </c>
      <c r="B53" s="250">
        <f>H13</f>
        <v>31.25</v>
      </c>
      <c r="C53" s="163">
        <f>$B$53*SUM(C23:C24)</f>
        <v>93.75</v>
      </c>
      <c r="D53" s="163">
        <f t="shared" ref="D53:AF53" si="14">$B$53*SUM(D23:D24)</f>
        <v>93.75</v>
      </c>
      <c r="E53" s="163">
        <f t="shared" si="14"/>
        <v>93.75</v>
      </c>
      <c r="F53" s="163">
        <f t="shared" si="14"/>
        <v>93.75</v>
      </c>
      <c r="G53" s="163">
        <f t="shared" si="14"/>
        <v>93.75</v>
      </c>
      <c r="H53" s="163">
        <f t="shared" si="14"/>
        <v>93.75</v>
      </c>
      <c r="I53" s="163">
        <f t="shared" si="14"/>
        <v>93.75</v>
      </c>
      <c r="J53" s="163">
        <f t="shared" si="14"/>
        <v>93.75</v>
      </c>
      <c r="K53" s="163">
        <f t="shared" si="14"/>
        <v>93.75</v>
      </c>
      <c r="L53" s="163">
        <f t="shared" si="14"/>
        <v>93.75</v>
      </c>
      <c r="M53" s="163">
        <f t="shared" si="14"/>
        <v>0</v>
      </c>
      <c r="N53" s="163">
        <f t="shared" si="14"/>
        <v>0</v>
      </c>
      <c r="O53" s="163">
        <f t="shared" si="14"/>
        <v>0</v>
      </c>
      <c r="P53" s="163">
        <f t="shared" si="14"/>
        <v>0</v>
      </c>
      <c r="Q53" s="163">
        <f t="shared" si="14"/>
        <v>0</v>
      </c>
      <c r="R53" s="163">
        <f t="shared" si="14"/>
        <v>0</v>
      </c>
      <c r="S53" s="163">
        <f t="shared" si="14"/>
        <v>0</v>
      </c>
      <c r="T53" s="163">
        <f t="shared" si="14"/>
        <v>0</v>
      </c>
      <c r="U53" s="163">
        <f t="shared" si="14"/>
        <v>0</v>
      </c>
      <c r="V53" s="163">
        <f t="shared" si="14"/>
        <v>0</v>
      </c>
      <c r="W53" s="163">
        <f t="shared" si="14"/>
        <v>0</v>
      </c>
      <c r="X53" s="163">
        <f t="shared" si="14"/>
        <v>0</v>
      </c>
      <c r="Y53" s="163">
        <f t="shared" si="14"/>
        <v>0</v>
      </c>
      <c r="Z53" s="163">
        <f t="shared" si="14"/>
        <v>0</v>
      </c>
      <c r="AA53" s="163">
        <f t="shared" si="14"/>
        <v>0</v>
      </c>
      <c r="AB53" s="163">
        <f t="shared" si="14"/>
        <v>0</v>
      </c>
      <c r="AC53" s="163">
        <f t="shared" si="14"/>
        <v>0</v>
      </c>
      <c r="AD53" s="163">
        <f t="shared" si="14"/>
        <v>0</v>
      </c>
      <c r="AE53" s="163">
        <f t="shared" si="14"/>
        <v>0</v>
      </c>
      <c r="AF53" s="221">
        <f t="shared" si="14"/>
        <v>0</v>
      </c>
    </row>
    <row r="54" spans="1:42">
      <c r="A54" s="159" t="s">
        <v>157</v>
      </c>
      <c r="B54" s="162">
        <v>3</v>
      </c>
      <c r="C54" s="163">
        <f>$B$54*C39</f>
        <v>9</v>
      </c>
      <c r="D54" s="163">
        <f t="shared" ref="D54:AF54" si="15">$B$54*D39</f>
        <v>18</v>
      </c>
      <c r="E54" s="163">
        <f t="shared" si="15"/>
        <v>27</v>
      </c>
      <c r="F54" s="163">
        <f t="shared" si="15"/>
        <v>36</v>
      </c>
      <c r="G54" s="163">
        <f t="shared" si="15"/>
        <v>45</v>
      </c>
      <c r="H54" s="163">
        <f t="shared" si="15"/>
        <v>54</v>
      </c>
      <c r="I54" s="163">
        <f t="shared" si="15"/>
        <v>63</v>
      </c>
      <c r="J54" s="163">
        <f t="shared" si="15"/>
        <v>72</v>
      </c>
      <c r="K54" s="163">
        <f t="shared" si="15"/>
        <v>81</v>
      </c>
      <c r="L54" s="163">
        <f t="shared" si="15"/>
        <v>90</v>
      </c>
      <c r="M54" s="163">
        <f t="shared" si="15"/>
        <v>90</v>
      </c>
      <c r="N54" s="163">
        <f t="shared" si="15"/>
        <v>90</v>
      </c>
      <c r="O54" s="163">
        <f t="shared" si="15"/>
        <v>90</v>
      </c>
      <c r="P54" s="163">
        <f t="shared" si="15"/>
        <v>90</v>
      </c>
      <c r="Q54" s="163">
        <f t="shared" si="15"/>
        <v>90</v>
      </c>
      <c r="R54" s="163">
        <f t="shared" si="15"/>
        <v>90</v>
      </c>
      <c r="S54" s="163">
        <f t="shared" si="15"/>
        <v>90</v>
      </c>
      <c r="T54" s="163">
        <f t="shared" si="15"/>
        <v>90</v>
      </c>
      <c r="U54" s="163">
        <f t="shared" si="15"/>
        <v>90</v>
      </c>
      <c r="V54" s="163">
        <f t="shared" si="15"/>
        <v>90</v>
      </c>
      <c r="W54" s="163">
        <f t="shared" si="15"/>
        <v>81</v>
      </c>
      <c r="X54" s="163">
        <f t="shared" si="15"/>
        <v>72</v>
      </c>
      <c r="Y54" s="163">
        <f t="shared" si="15"/>
        <v>63</v>
      </c>
      <c r="Z54" s="163">
        <f t="shared" si="15"/>
        <v>54</v>
      </c>
      <c r="AA54" s="163">
        <f t="shared" si="15"/>
        <v>45</v>
      </c>
      <c r="AB54" s="163">
        <f t="shared" si="15"/>
        <v>36</v>
      </c>
      <c r="AC54" s="163">
        <f t="shared" si="15"/>
        <v>27</v>
      </c>
      <c r="AD54" s="163">
        <f t="shared" si="15"/>
        <v>18</v>
      </c>
      <c r="AE54" s="163">
        <f t="shared" si="15"/>
        <v>9</v>
      </c>
      <c r="AF54" s="221">
        <f t="shared" si="15"/>
        <v>0</v>
      </c>
    </row>
    <row r="55" spans="1:42">
      <c r="A55" s="166" t="s">
        <v>168</v>
      </c>
      <c r="B55" s="249">
        <f>H16</f>
        <v>157.5</v>
      </c>
      <c r="C55" s="222">
        <f>$B$55</f>
        <v>157.5</v>
      </c>
      <c r="D55" s="222">
        <f t="shared" ref="D55:AF55" si="16">$B$55</f>
        <v>157.5</v>
      </c>
      <c r="E55" s="222">
        <f t="shared" si="16"/>
        <v>157.5</v>
      </c>
      <c r="F55" s="222">
        <f t="shared" si="16"/>
        <v>157.5</v>
      </c>
      <c r="G55" s="222">
        <f t="shared" si="16"/>
        <v>157.5</v>
      </c>
      <c r="H55" s="222">
        <f t="shared" si="16"/>
        <v>157.5</v>
      </c>
      <c r="I55" s="222">
        <f t="shared" si="16"/>
        <v>157.5</v>
      </c>
      <c r="J55" s="222">
        <f t="shared" si="16"/>
        <v>157.5</v>
      </c>
      <c r="K55" s="222">
        <f t="shared" si="16"/>
        <v>157.5</v>
      </c>
      <c r="L55" s="222">
        <f t="shared" si="16"/>
        <v>157.5</v>
      </c>
      <c r="M55" s="222">
        <f t="shared" si="16"/>
        <v>157.5</v>
      </c>
      <c r="N55" s="222">
        <f t="shared" si="16"/>
        <v>157.5</v>
      </c>
      <c r="O55" s="222">
        <f t="shared" si="16"/>
        <v>157.5</v>
      </c>
      <c r="P55" s="222">
        <f t="shared" si="16"/>
        <v>157.5</v>
      </c>
      <c r="Q55" s="222">
        <f t="shared" si="16"/>
        <v>157.5</v>
      </c>
      <c r="R55" s="222">
        <f t="shared" si="16"/>
        <v>157.5</v>
      </c>
      <c r="S55" s="222">
        <f t="shared" si="16"/>
        <v>157.5</v>
      </c>
      <c r="T55" s="222">
        <f t="shared" si="16"/>
        <v>157.5</v>
      </c>
      <c r="U55" s="222">
        <f t="shared" si="16"/>
        <v>157.5</v>
      </c>
      <c r="V55" s="222">
        <f t="shared" si="16"/>
        <v>157.5</v>
      </c>
      <c r="W55" s="222">
        <f t="shared" si="16"/>
        <v>157.5</v>
      </c>
      <c r="X55" s="222">
        <f t="shared" si="16"/>
        <v>157.5</v>
      </c>
      <c r="Y55" s="222">
        <f t="shared" si="16"/>
        <v>157.5</v>
      </c>
      <c r="Z55" s="222">
        <f t="shared" si="16"/>
        <v>157.5</v>
      </c>
      <c r="AA55" s="222">
        <f t="shared" si="16"/>
        <v>157.5</v>
      </c>
      <c r="AB55" s="222">
        <f t="shared" si="16"/>
        <v>157.5</v>
      </c>
      <c r="AC55" s="222">
        <f t="shared" si="16"/>
        <v>157.5</v>
      </c>
      <c r="AD55" s="222">
        <f t="shared" si="16"/>
        <v>157.5</v>
      </c>
      <c r="AE55" s="222">
        <f t="shared" si="16"/>
        <v>157.5</v>
      </c>
      <c r="AF55" s="223">
        <f t="shared" si="16"/>
        <v>157.5</v>
      </c>
    </row>
    <row r="58" spans="1:42" s="30" customFormat="1" ht="23.5" customHeight="1">
      <c r="A58" s="31"/>
    </row>
    <row r="59" spans="1:42" s="4" customFormat="1">
      <c r="A59" s="3"/>
    </row>
    <row r="60" spans="1:42" s="4" customFormat="1" ht="16">
      <c r="A60" s="170" t="s">
        <v>4</v>
      </c>
      <c r="B60" s="193">
        <v>0</v>
      </c>
      <c r="C60" s="193">
        <v>1</v>
      </c>
      <c r="D60" s="193">
        <v>2</v>
      </c>
      <c r="E60" s="193">
        <v>3</v>
      </c>
      <c r="F60" s="193">
        <v>4</v>
      </c>
      <c r="G60" s="193">
        <v>5</v>
      </c>
      <c r="H60" s="193">
        <v>6</v>
      </c>
      <c r="I60" s="193">
        <v>7</v>
      </c>
      <c r="J60" s="193">
        <v>8</v>
      </c>
      <c r="K60" s="193">
        <v>9</v>
      </c>
      <c r="L60" s="193">
        <v>10</v>
      </c>
      <c r="M60" s="193">
        <v>11</v>
      </c>
      <c r="N60" s="193">
        <v>12</v>
      </c>
      <c r="O60" s="193">
        <v>13</v>
      </c>
      <c r="P60" s="193">
        <v>14</v>
      </c>
      <c r="Q60" s="193">
        <v>15</v>
      </c>
      <c r="R60" s="193">
        <v>16</v>
      </c>
      <c r="S60" s="193">
        <v>17</v>
      </c>
      <c r="T60" s="193">
        <v>18</v>
      </c>
      <c r="U60" s="193">
        <v>19</v>
      </c>
      <c r="V60" s="193">
        <v>20</v>
      </c>
      <c r="W60" s="193">
        <v>21</v>
      </c>
      <c r="X60" s="193">
        <v>22</v>
      </c>
      <c r="Y60" s="193">
        <v>23</v>
      </c>
      <c r="Z60" s="193">
        <v>24</v>
      </c>
      <c r="AA60" s="193">
        <v>25</v>
      </c>
      <c r="AB60" s="193">
        <v>26</v>
      </c>
      <c r="AC60" s="193">
        <v>27</v>
      </c>
      <c r="AD60" s="193">
        <v>28</v>
      </c>
      <c r="AE60" s="193">
        <v>29</v>
      </c>
      <c r="AF60" s="194">
        <v>30</v>
      </c>
    </row>
    <row r="61" spans="1:42" s="21" customFormat="1" ht="12">
      <c r="A61" s="177"/>
      <c r="B61" s="230">
        <v>2026</v>
      </c>
      <c r="C61" s="230">
        <f t="shared" ref="C61:AF61" si="17">$B$61+C60</f>
        <v>2027</v>
      </c>
      <c r="D61" s="230">
        <f t="shared" si="17"/>
        <v>2028</v>
      </c>
      <c r="E61" s="230">
        <f t="shared" si="17"/>
        <v>2029</v>
      </c>
      <c r="F61" s="230">
        <f t="shared" si="17"/>
        <v>2030</v>
      </c>
      <c r="G61" s="230">
        <f t="shared" si="17"/>
        <v>2031</v>
      </c>
      <c r="H61" s="230">
        <f t="shared" si="17"/>
        <v>2032</v>
      </c>
      <c r="I61" s="230">
        <f t="shared" si="17"/>
        <v>2033</v>
      </c>
      <c r="J61" s="230">
        <f t="shared" si="17"/>
        <v>2034</v>
      </c>
      <c r="K61" s="230">
        <f t="shared" si="17"/>
        <v>2035</v>
      </c>
      <c r="L61" s="230">
        <f t="shared" si="17"/>
        <v>2036</v>
      </c>
      <c r="M61" s="230">
        <f t="shared" si="17"/>
        <v>2037</v>
      </c>
      <c r="N61" s="230">
        <f t="shared" si="17"/>
        <v>2038</v>
      </c>
      <c r="O61" s="230">
        <f t="shared" si="17"/>
        <v>2039</v>
      </c>
      <c r="P61" s="230">
        <f t="shared" si="17"/>
        <v>2040</v>
      </c>
      <c r="Q61" s="230">
        <f t="shared" si="17"/>
        <v>2041</v>
      </c>
      <c r="R61" s="230">
        <f t="shared" si="17"/>
        <v>2042</v>
      </c>
      <c r="S61" s="230">
        <f t="shared" si="17"/>
        <v>2043</v>
      </c>
      <c r="T61" s="230">
        <f t="shared" si="17"/>
        <v>2044</v>
      </c>
      <c r="U61" s="230">
        <f t="shared" si="17"/>
        <v>2045</v>
      </c>
      <c r="V61" s="230">
        <f t="shared" si="17"/>
        <v>2046</v>
      </c>
      <c r="W61" s="230">
        <f t="shared" si="17"/>
        <v>2047</v>
      </c>
      <c r="X61" s="230">
        <f t="shared" si="17"/>
        <v>2048</v>
      </c>
      <c r="Y61" s="230">
        <f t="shared" si="17"/>
        <v>2049</v>
      </c>
      <c r="Z61" s="230">
        <f t="shared" si="17"/>
        <v>2050</v>
      </c>
      <c r="AA61" s="230">
        <f t="shared" si="17"/>
        <v>2051</v>
      </c>
      <c r="AB61" s="230">
        <f t="shared" si="17"/>
        <v>2052</v>
      </c>
      <c r="AC61" s="230">
        <f t="shared" si="17"/>
        <v>2053</v>
      </c>
      <c r="AD61" s="230">
        <f t="shared" si="17"/>
        <v>2054</v>
      </c>
      <c r="AE61" s="230">
        <f t="shared" si="17"/>
        <v>2055</v>
      </c>
      <c r="AF61" s="231">
        <f t="shared" si="17"/>
        <v>2056</v>
      </c>
    </row>
    <row r="62" spans="1:42">
      <c r="A62" s="175" t="s">
        <v>5</v>
      </c>
      <c r="B62" s="4"/>
      <c r="C62" s="24">
        <f>SUM(C63:C64)</f>
        <v>218610</v>
      </c>
      <c r="D62" s="24">
        <f>SUM(D63:D64)</f>
        <v>373860</v>
      </c>
      <c r="E62" s="24">
        <f t="shared" ref="E62:AF62" si="18">SUM(E63:E64)</f>
        <v>529110</v>
      </c>
      <c r="F62" s="24">
        <f t="shared" si="18"/>
        <v>684360</v>
      </c>
      <c r="G62" s="24">
        <f t="shared" si="18"/>
        <v>839610</v>
      </c>
      <c r="H62" s="24">
        <f t="shared" si="18"/>
        <v>994860</v>
      </c>
      <c r="I62" s="24">
        <f t="shared" si="18"/>
        <v>1150110</v>
      </c>
      <c r="J62" s="24">
        <f t="shared" si="18"/>
        <v>1305360</v>
      </c>
      <c r="K62" s="24">
        <f t="shared" si="18"/>
        <v>1460610</v>
      </c>
      <c r="L62" s="24">
        <f t="shared" si="18"/>
        <v>1615860</v>
      </c>
      <c r="M62" s="24">
        <f t="shared" si="18"/>
        <v>1552500</v>
      </c>
      <c r="N62" s="24">
        <f t="shared" si="18"/>
        <v>1552500</v>
      </c>
      <c r="O62" s="24">
        <f t="shared" si="18"/>
        <v>1552500</v>
      </c>
      <c r="P62" s="24">
        <f t="shared" si="18"/>
        <v>1552500</v>
      </c>
      <c r="Q62" s="24">
        <f t="shared" si="18"/>
        <v>1552500</v>
      </c>
      <c r="R62" s="24">
        <f t="shared" si="18"/>
        <v>1552500</v>
      </c>
      <c r="S62" s="24">
        <f t="shared" si="18"/>
        <v>1552500</v>
      </c>
      <c r="T62" s="24">
        <f t="shared" si="18"/>
        <v>1552500</v>
      </c>
      <c r="U62" s="24">
        <f t="shared" si="18"/>
        <v>1552500</v>
      </c>
      <c r="V62" s="24">
        <f t="shared" si="18"/>
        <v>1552500</v>
      </c>
      <c r="W62" s="24">
        <f t="shared" si="18"/>
        <v>1397250</v>
      </c>
      <c r="X62" s="24">
        <f t="shared" si="18"/>
        <v>1242000</v>
      </c>
      <c r="Y62" s="24">
        <f t="shared" si="18"/>
        <v>1086750</v>
      </c>
      <c r="Z62" s="24">
        <f t="shared" si="18"/>
        <v>931500</v>
      </c>
      <c r="AA62" s="24">
        <f t="shared" si="18"/>
        <v>776250</v>
      </c>
      <c r="AB62" s="24">
        <f t="shared" si="18"/>
        <v>621000</v>
      </c>
      <c r="AC62" s="24">
        <f t="shared" si="18"/>
        <v>465750</v>
      </c>
      <c r="AD62" s="24">
        <f t="shared" si="18"/>
        <v>310500</v>
      </c>
      <c r="AE62" s="24">
        <f t="shared" si="18"/>
        <v>155250</v>
      </c>
      <c r="AF62" s="232">
        <f t="shared" si="18"/>
        <v>0</v>
      </c>
    </row>
    <row r="63" spans="1:42" s="6" customFormat="1">
      <c r="A63" s="177" t="s">
        <v>26</v>
      </c>
      <c r="C63" s="49">
        <f>C42*$E$19*$B$12</f>
        <v>155250</v>
      </c>
      <c r="D63" s="49">
        <f t="shared" ref="D63:V63" si="19">D42*$E$19*$B$12+C63</f>
        <v>310500</v>
      </c>
      <c r="E63" s="49">
        <f t="shared" si="19"/>
        <v>465750</v>
      </c>
      <c r="F63" s="49">
        <f t="shared" si="19"/>
        <v>621000</v>
      </c>
      <c r="G63" s="49">
        <f t="shared" si="19"/>
        <v>776250</v>
      </c>
      <c r="H63" s="49">
        <f t="shared" si="19"/>
        <v>931500</v>
      </c>
      <c r="I63" s="49">
        <f t="shared" si="19"/>
        <v>1086750</v>
      </c>
      <c r="J63" s="49">
        <f t="shared" si="19"/>
        <v>1242000</v>
      </c>
      <c r="K63" s="49">
        <f t="shared" si="19"/>
        <v>1397250</v>
      </c>
      <c r="L63" s="49">
        <f t="shared" si="19"/>
        <v>1552500</v>
      </c>
      <c r="M63" s="49">
        <f t="shared" si="19"/>
        <v>1552500</v>
      </c>
      <c r="N63" s="49">
        <f t="shared" si="19"/>
        <v>1552500</v>
      </c>
      <c r="O63" s="49">
        <f t="shared" si="19"/>
        <v>1552500</v>
      </c>
      <c r="P63" s="49">
        <f t="shared" si="19"/>
        <v>1552500</v>
      </c>
      <c r="Q63" s="49">
        <f t="shared" si="19"/>
        <v>1552500</v>
      </c>
      <c r="R63" s="49">
        <f t="shared" si="19"/>
        <v>1552500</v>
      </c>
      <c r="S63" s="49">
        <f t="shared" si="19"/>
        <v>1552500</v>
      </c>
      <c r="T63" s="49">
        <f t="shared" si="19"/>
        <v>1552500</v>
      </c>
      <c r="U63" s="49">
        <f t="shared" si="19"/>
        <v>1552500</v>
      </c>
      <c r="V63" s="49">
        <f t="shared" si="19"/>
        <v>1552500</v>
      </c>
      <c r="W63" s="49">
        <f t="shared" ref="W63:AF63" si="20">W42*$E$19*$B$12+V63-C42*$E$19*$B$12</f>
        <v>1397250</v>
      </c>
      <c r="X63" s="49">
        <f t="shared" si="20"/>
        <v>1242000</v>
      </c>
      <c r="Y63" s="49">
        <f t="shared" si="20"/>
        <v>1086750</v>
      </c>
      <c r="Z63" s="49">
        <f t="shared" si="20"/>
        <v>931500</v>
      </c>
      <c r="AA63" s="49">
        <f t="shared" si="20"/>
        <v>776250</v>
      </c>
      <c r="AB63" s="49">
        <f t="shared" si="20"/>
        <v>621000</v>
      </c>
      <c r="AC63" s="49">
        <f t="shared" si="20"/>
        <v>465750</v>
      </c>
      <c r="AD63" s="49">
        <f t="shared" si="20"/>
        <v>310500</v>
      </c>
      <c r="AE63" s="49">
        <f t="shared" si="20"/>
        <v>155250</v>
      </c>
      <c r="AF63" s="178">
        <f t="shared" si="20"/>
        <v>0</v>
      </c>
      <c r="AH63" s="3"/>
      <c r="AI63" s="4"/>
      <c r="AJ63" s="4"/>
      <c r="AK63" s="3"/>
      <c r="AL63" s="3"/>
      <c r="AM63" s="3"/>
      <c r="AN63" s="3"/>
      <c r="AO63" s="3"/>
      <c r="AP63" s="3"/>
    </row>
    <row r="64" spans="1:42" s="6" customFormat="1">
      <c r="A64" s="177" t="s">
        <v>135</v>
      </c>
      <c r="C64" s="49">
        <f t="shared" ref="C64:AF64" si="21">C44*$E$13</f>
        <v>63360</v>
      </c>
      <c r="D64" s="49">
        <f t="shared" si="21"/>
        <v>63360</v>
      </c>
      <c r="E64" s="49">
        <f t="shared" si="21"/>
        <v>63360</v>
      </c>
      <c r="F64" s="49">
        <f t="shared" si="21"/>
        <v>63360</v>
      </c>
      <c r="G64" s="49">
        <f t="shared" si="21"/>
        <v>63360</v>
      </c>
      <c r="H64" s="49">
        <f t="shared" si="21"/>
        <v>63360</v>
      </c>
      <c r="I64" s="49">
        <f t="shared" si="21"/>
        <v>63360</v>
      </c>
      <c r="J64" s="49">
        <f t="shared" si="21"/>
        <v>63360</v>
      </c>
      <c r="K64" s="49">
        <f t="shared" si="21"/>
        <v>63360</v>
      </c>
      <c r="L64" s="49">
        <f t="shared" si="21"/>
        <v>63360</v>
      </c>
      <c r="M64" s="49">
        <f t="shared" si="21"/>
        <v>0</v>
      </c>
      <c r="N64" s="49">
        <f t="shared" si="21"/>
        <v>0</v>
      </c>
      <c r="O64" s="49">
        <f t="shared" si="21"/>
        <v>0</v>
      </c>
      <c r="P64" s="49">
        <f t="shared" si="21"/>
        <v>0</v>
      </c>
      <c r="Q64" s="49">
        <f t="shared" si="21"/>
        <v>0</v>
      </c>
      <c r="R64" s="49">
        <f t="shared" si="21"/>
        <v>0</v>
      </c>
      <c r="S64" s="49">
        <f t="shared" si="21"/>
        <v>0</v>
      </c>
      <c r="T64" s="49">
        <f t="shared" si="21"/>
        <v>0</v>
      </c>
      <c r="U64" s="49">
        <f t="shared" si="21"/>
        <v>0</v>
      </c>
      <c r="V64" s="49">
        <f t="shared" si="21"/>
        <v>0</v>
      </c>
      <c r="W64" s="49">
        <f t="shared" si="21"/>
        <v>0</v>
      </c>
      <c r="X64" s="49">
        <f t="shared" si="21"/>
        <v>0</v>
      </c>
      <c r="Y64" s="49">
        <f t="shared" si="21"/>
        <v>0</v>
      </c>
      <c r="Z64" s="49">
        <f t="shared" si="21"/>
        <v>0</v>
      </c>
      <c r="AA64" s="49">
        <f t="shared" si="21"/>
        <v>0</v>
      </c>
      <c r="AB64" s="49">
        <f t="shared" si="21"/>
        <v>0</v>
      </c>
      <c r="AC64" s="49">
        <f t="shared" si="21"/>
        <v>0</v>
      </c>
      <c r="AD64" s="49">
        <f t="shared" si="21"/>
        <v>0</v>
      </c>
      <c r="AE64" s="49">
        <f t="shared" si="21"/>
        <v>0</v>
      </c>
      <c r="AF64" s="178">
        <f t="shared" si="21"/>
        <v>0</v>
      </c>
      <c r="AH64" s="3"/>
      <c r="AI64" s="4"/>
      <c r="AJ64" s="4"/>
      <c r="AK64" s="3"/>
      <c r="AL64" s="3"/>
      <c r="AM64" s="3"/>
      <c r="AN64" s="3"/>
      <c r="AO64" s="3"/>
      <c r="AP64" s="3"/>
    </row>
    <row r="65" spans="1:42">
      <c r="A65" s="159"/>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81"/>
      <c r="AK65" s="9"/>
    </row>
    <row r="66" spans="1:42" ht="14" thickBot="1">
      <c r="A66" s="175" t="s">
        <v>7</v>
      </c>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182"/>
    </row>
    <row r="67" spans="1:42" s="6" customFormat="1" ht="14" thickBot="1">
      <c r="A67" s="177" t="s">
        <v>137</v>
      </c>
      <c r="B67" s="238">
        <v>50</v>
      </c>
      <c r="C67" s="106">
        <f>C42/$B$13*$B$67</f>
        <v>81176.470588235286</v>
      </c>
      <c r="D67" s="106">
        <f t="shared" ref="D67:V67" si="22">D42/$B$13*$B$67+C67</f>
        <v>162352.94117647057</v>
      </c>
      <c r="E67" s="106">
        <f t="shared" si="22"/>
        <v>243529.41176470584</v>
      </c>
      <c r="F67" s="106">
        <f t="shared" si="22"/>
        <v>324705.88235294115</v>
      </c>
      <c r="G67" s="106">
        <f t="shared" si="22"/>
        <v>405882.35294117645</v>
      </c>
      <c r="H67" s="106">
        <f t="shared" si="22"/>
        <v>487058.82352941175</v>
      </c>
      <c r="I67" s="106">
        <f t="shared" si="22"/>
        <v>568235.29411764699</v>
      </c>
      <c r="J67" s="106">
        <f t="shared" si="22"/>
        <v>649411.76470588229</v>
      </c>
      <c r="K67" s="106">
        <f t="shared" si="22"/>
        <v>730588.23529411759</v>
      </c>
      <c r="L67" s="106">
        <f t="shared" si="22"/>
        <v>811764.70588235289</v>
      </c>
      <c r="M67" s="106">
        <f t="shared" si="22"/>
        <v>811764.70588235289</v>
      </c>
      <c r="N67" s="106">
        <f t="shared" si="22"/>
        <v>811764.70588235289</v>
      </c>
      <c r="O67" s="106">
        <f t="shared" si="22"/>
        <v>811764.70588235289</v>
      </c>
      <c r="P67" s="106">
        <f t="shared" si="22"/>
        <v>811764.70588235289</v>
      </c>
      <c r="Q67" s="106">
        <f t="shared" si="22"/>
        <v>811764.70588235289</v>
      </c>
      <c r="R67" s="106">
        <f t="shared" si="22"/>
        <v>811764.70588235289</v>
      </c>
      <c r="S67" s="106">
        <f t="shared" si="22"/>
        <v>811764.70588235289</v>
      </c>
      <c r="T67" s="106">
        <f t="shared" si="22"/>
        <v>811764.70588235289</v>
      </c>
      <c r="U67" s="106">
        <f t="shared" si="22"/>
        <v>811764.70588235289</v>
      </c>
      <c r="V67" s="106">
        <f t="shared" si="22"/>
        <v>811764.70588235289</v>
      </c>
      <c r="W67" s="106">
        <f t="shared" ref="W67:AF67" si="23">W42/$B$13*$B$67+V67-C42/$B$13*$B$67</f>
        <v>730588.23529411759</v>
      </c>
      <c r="X67" s="106">
        <f t="shared" si="23"/>
        <v>649411.76470588229</v>
      </c>
      <c r="Y67" s="106">
        <f t="shared" si="23"/>
        <v>568235.29411764699</v>
      </c>
      <c r="Z67" s="106">
        <f t="shared" si="23"/>
        <v>487058.82352941169</v>
      </c>
      <c r="AA67" s="106">
        <f t="shared" si="23"/>
        <v>405882.35294117639</v>
      </c>
      <c r="AB67" s="106">
        <f t="shared" si="23"/>
        <v>324705.88235294109</v>
      </c>
      <c r="AC67" s="106">
        <f t="shared" si="23"/>
        <v>243529.41176470579</v>
      </c>
      <c r="AD67" s="106">
        <f t="shared" si="23"/>
        <v>162352.94117647049</v>
      </c>
      <c r="AE67" s="106">
        <f t="shared" si="23"/>
        <v>81176.470588235199</v>
      </c>
      <c r="AF67" s="233">
        <f t="shared" si="23"/>
        <v>0</v>
      </c>
    </row>
    <row r="68" spans="1:42" s="6" customFormat="1">
      <c r="A68" s="177" t="s">
        <v>138</v>
      </c>
      <c r="B68" s="107">
        <v>200</v>
      </c>
      <c r="C68" s="106">
        <f>C42*$B$14*$B$68</f>
        <v>4140</v>
      </c>
      <c r="D68" s="106">
        <f t="shared" ref="D68:V68" si="24">D42*$B$14*$B$68+C68</f>
        <v>8280</v>
      </c>
      <c r="E68" s="106">
        <f t="shared" si="24"/>
        <v>12420</v>
      </c>
      <c r="F68" s="106">
        <f t="shared" si="24"/>
        <v>16560</v>
      </c>
      <c r="G68" s="106">
        <f t="shared" si="24"/>
        <v>20700</v>
      </c>
      <c r="H68" s="106">
        <f t="shared" si="24"/>
        <v>24840</v>
      </c>
      <c r="I68" s="106">
        <f t="shared" si="24"/>
        <v>28980</v>
      </c>
      <c r="J68" s="106">
        <f t="shared" si="24"/>
        <v>33120</v>
      </c>
      <c r="K68" s="106">
        <f t="shared" si="24"/>
        <v>37260</v>
      </c>
      <c r="L68" s="106">
        <f t="shared" si="24"/>
        <v>41400</v>
      </c>
      <c r="M68" s="106">
        <f t="shared" si="24"/>
        <v>41400</v>
      </c>
      <c r="N68" s="106">
        <f t="shared" si="24"/>
        <v>41400</v>
      </c>
      <c r="O68" s="106">
        <f t="shared" si="24"/>
        <v>41400</v>
      </c>
      <c r="P68" s="106">
        <f t="shared" si="24"/>
        <v>41400</v>
      </c>
      <c r="Q68" s="106">
        <f t="shared" si="24"/>
        <v>41400</v>
      </c>
      <c r="R68" s="106">
        <f t="shared" si="24"/>
        <v>41400</v>
      </c>
      <c r="S68" s="106">
        <f t="shared" si="24"/>
        <v>41400</v>
      </c>
      <c r="T68" s="106">
        <f t="shared" si="24"/>
        <v>41400</v>
      </c>
      <c r="U68" s="106">
        <f t="shared" si="24"/>
        <v>41400</v>
      </c>
      <c r="V68" s="106">
        <f t="shared" si="24"/>
        <v>41400</v>
      </c>
      <c r="W68" s="106">
        <f t="shared" ref="W68:AF68" si="25">W42*$B$14*$B$68+V68-C42*$B$14*$B$68</f>
        <v>37260</v>
      </c>
      <c r="X68" s="106">
        <f t="shared" si="25"/>
        <v>33120</v>
      </c>
      <c r="Y68" s="106">
        <f t="shared" si="25"/>
        <v>28980</v>
      </c>
      <c r="Z68" s="106">
        <f t="shared" si="25"/>
        <v>24840</v>
      </c>
      <c r="AA68" s="106">
        <f t="shared" si="25"/>
        <v>20700</v>
      </c>
      <c r="AB68" s="106">
        <f t="shared" si="25"/>
        <v>16560</v>
      </c>
      <c r="AC68" s="106">
        <f t="shared" si="25"/>
        <v>12420</v>
      </c>
      <c r="AD68" s="106">
        <f t="shared" si="25"/>
        <v>8280</v>
      </c>
      <c r="AE68" s="106">
        <f t="shared" si="25"/>
        <v>4140</v>
      </c>
      <c r="AF68" s="233">
        <f t="shared" si="25"/>
        <v>0</v>
      </c>
    </row>
    <row r="69" spans="1:42" s="6" customFormat="1">
      <c r="A69" s="177" t="s">
        <v>78</v>
      </c>
      <c r="B69" s="108">
        <v>2000</v>
      </c>
      <c r="C69" s="106">
        <f t="shared" ref="C69:AF69" si="26">$B$69</f>
        <v>2000</v>
      </c>
      <c r="D69" s="106">
        <f t="shared" si="26"/>
        <v>2000</v>
      </c>
      <c r="E69" s="106">
        <f t="shared" si="26"/>
        <v>2000</v>
      </c>
      <c r="F69" s="106">
        <f t="shared" si="26"/>
        <v>2000</v>
      </c>
      <c r="G69" s="106">
        <f t="shared" si="26"/>
        <v>2000</v>
      </c>
      <c r="H69" s="106">
        <f t="shared" si="26"/>
        <v>2000</v>
      </c>
      <c r="I69" s="106">
        <f t="shared" si="26"/>
        <v>2000</v>
      </c>
      <c r="J69" s="106">
        <f t="shared" si="26"/>
        <v>2000</v>
      </c>
      <c r="K69" s="106">
        <f t="shared" si="26"/>
        <v>2000</v>
      </c>
      <c r="L69" s="106">
        <f t="shared" si="26"/>
        <v>2000</v>
      </c>
      <c r="M69" s="106">
        <f t="shared" si="26"/>
        <v>2000</v>
      </c>
      <c r="N69" s="106">
        <f t="shared" si="26"/>
        <v>2000</v>
      </c>
      <c r="O69" s="106">
        <f t="shared" si="26"/>
        <v>2000</v>
      </c>
      <c r="P69" s="106">
        <f t="shared" si="26"/>
        <v>2000</v>
      </c>
      <c r="Q69" s="106">
        <f t="shared" si="26"/>
        <v>2000</v>
      </c>
      <c r="R69" s="106">
        <f t="shared" si="26"/>
        <v>2000</v>
      </c>
      <c r="S69" s="106">
        <f t="shared" si="26"/>
        <v>2000</v>
      </c>
      <c r="T69" s="106">
        <f t="shared" si="26"/>
        <v>2000</v>
      </c>
      <c r="U69" s="106">
        <f t="shared" si="26"/>
        <v>2000</v>
      </c>
      <c r="V69" s="106">
        <f t="shared" si="26"/>
        <v>2000</v>
      </c>
      <c r="W69" s="106">
        <f t="shared" si="26"/>
        <v>2000</v>
      </c>
      <c r="X69" s="106">
        <f t="shared" si="26"/>
        <v>2000</v>
      </c>
      <c r="Y69" s="106">
        <f t="shared" si="26"/>
        <v>2000</v>
      </c>
      <c r="Z69" s="106">
        <f t="shared" si="26"/>
        <v>2000</v>
      </c>
      <c r="AA69" s="106">
        <f t="shared" si="26"/>
        <v>2000</v>
      </c>
      <c r="AB69" s="106">
        <f t="shared" si="26"/>
        <v>2000</v>
      </c>
      <c r="AC69" s="106">
        <f t="shared" si="26"/>
        <v>2000</v>
      </c>
      <c r="AD69" s="106">
        <f t="shared" si="26"/>
        <v>2000</v>
      </c>
      <c r="AE69" s="106">
        <f t="shared" si="26"/>
        <v>2000</v>
      </c>
      <c r="AF69" s="233">
        <f t="shared" si="26"/>
        <v>2000</v>
      </c>
    </row>
    <row r="70" spans="1:42" s="6" customFormat="1">
      <c r="A70" s="177" t="s">
        <v>2</v>
      </c>
      <c r="B70" s="52">
        <v>10</v>
      </c>
      <c r="C70" s="106">
        <f t="shared" ref="C70:AF70" si="27">$B$70*C41</f>
        <v>6900</v>
      </c>
      <c r="D70" s="106">
        <f t="shared" si="27"/>
        <v>13800</v>
      </c>
      <c r="E70" s="106">
        <f t="shared" si="27"/>
        <v>20700</v>
      </c>
      <c r="F70" s="106">
        <f t="shared" si="27"/>
        <v>27600</v>
      </c>
      <c r="G70" s="106">
        <f t="shared" si="27"/>
        <v>34500</v>
      </c>
      <c r="H70" s="106">
        <f t="shared" si="27"/>
        <v>41400</v>
      </c>
      <c r="I70" s="106">
        <f t="shared" si="27"/>
        <v>48300</v>
      </c>
      <c r="J70" s="106">
        <f t="shared" si="27"/>
        <v>55200</v>
      </c>
      <c r="K70" s="106">
        <f t="shared" si="27"/>
        <v>62100</v>
      </c>
      <c r="L70" s="106">
        <f t="shared" si="27"/>
        <v>69000</v>
      </c>
      <c r="M70" s="106">
        <f t="shared" si="27"/>
        <v>69000</v>
      </c>
      <c r="N70" s="106">
        <f t="shared" si="27"/>
        <v>69000</v>
      </c>
      <c r="O70" s="106">
        <f t="shared" si="27"/>
        <v>69000</v>
      </c>
      <c r="P70" s="106">
        <f t="shared" si="27"/>
        <v>69000</v>
      </c>
      <c r="Q70" s="106">
        <f t="shared" si="27"/>
        <v>69000</v>
      </c>
      <c r="R70" s="106">
        <f t="shared" si="27"/>
        <v>69000</v>
      </c>
      <c r="S70" s="106">
        <f t="shared" si="27"/>
        <v>69000</v>
      </c>
      <c r="T70" s="106">
        <f t="shared" si="27"/>
        <v>69000</v>
      </c>
      <c r="U70" s="106">
        <f t="shared" si="27"/>
        <v>69000</v>
      </c>
      <c r="V70" s="106">
        <f t="shared" si="27"/>
        <v>69000</v>
      </c>
      <c r="W70" s="106">
        <f t="shared" si="27"/>
        <v>62100</v>
      </c>
      <c r="X70" s="106">
        <f t="shared" si="27"/>
        <v>55200</v>
      </c>
      <c r="Y70" s="106">
        <f t="shared" si="27"/>
        <v>48300</v>
      </c>
      <c r="Z70" s="106">
        <f t="shared" si="27"/>
        <v>41400</v>
      </c>
      <c r="AA70" s="106">
        <f t="shared" si="27"/>
        <v>34500</v>
      </c>
      <c r="AB70" s="106">
        <f t="shared" si="27"/>
        <v>27600</v>
      </c>
      <c r="AC70" s="106">
        <f t="shared" si="27"/>
        <v>20700</v>
      </c>
      <c r="AD70" s="106">
        <f t="shared" si="27"/>
        <v>13800</v>
      </c>
      <c r="AE70" s="106">
        <f t="shared" si="27"/>
        <v>6900</v>
      </c>
      <c r="AF70" s="233">
        <f t="shared" si="27"/>
        <v>0</v>
      </c>
    </row>
    <row r="71" spans="1:42" s="6" customFormat="1">
      <c r="A71" s="177" t="s">
        <v>134</v>
      </c>
      <c r="B71" s="52">
        <v>40</v>
      </c>
      <c r="C71" s="106">
        <f t="shared" ref="C71:AF71" si="28">$B$71*C41</f>
        <v>27600</v>
      </c>
      <c r="D71" s="106">
        <f t="shared" si="28"/>
        <v>55200</v>
      </c>
      <c r="E71" s="106">
        <f t="shared" si="28"/>
        <v>82800</v>
      </c>
      <c r="F71" s="106">
        <f t="shared" si="28"/>
        <v>110400</v>
      </c>
      <c r="G71" s="106">
        <f t="shared" si="28"/>
        <v>138000</v>
      </c>
      <c r="H71" s="106">
        <f t="shared" si="28"/>
        <v>165600</v>
      </c>
      <c r="I71" s="106">
        <f t="shared" si="28"/>
        <v>193200</v>
      </c>
      <c r="J71" s="106">
        <f t="shared" si="28"/>
        <v>220800</v>
      </c>
      <c r="K71" s="106">
        <f t="shared" si="28"/>
        <v>248400</v>
      </c>
      <c r="L71" s="106">
        <f t="shared" si="28"/>
        <v>276000</v>
      </c>
      <c r="M71" s="106">
        <f t="shared" si="28"/>
        <v>276000</v>
      </c>
      <c r="N71" s="106">
        <f t="shared" si="28"/>
        <v>276000</v>
      </c>
      <c r="O71" s="106">
        <f t="shared" si="28"/>
        <v>276000</v>
      </c>
      <c r="P71" s="106">
        <f t="shared" si="28"/>
        <v>276000</v>
      </c>
      <c r="Q71" s="106">
        <f t="shared" si="28"/>
        <v>276000</v>
      </c>
      <c r="R71" s="106">
        <f t="shared" si="28"/>
        <v>276000</v>
      </c>
      <c r="S71" s="106">
        <f t="shared" si="28"/>
        <v>276000</v>
      </c>
      <c r="T71" s="106">
        <f t="shared" si="28"/>
        <v>276000</v>
      </c>
      <c r="U71" s="106">
        <f t="shared" si="28"/>
        <v>276000</v>
      </c>
      <c r="V71" s="106">
        <f t="shared" si="28"/>
        <v>276000</v>
      </c>
      <c r="W71" s="106">
        <f t="shared" si="28"/>
        <v>248400</v>
      </c>
      <c r="X71" s="106">
        <f t="shared" si="28"/>
        <v>220800</v>
      </c>
      <c r="Y71" s="106">
        <f t="shared" si="28"/>
        <v>193200</v>
      </c>
      <c r="Z71" s="106">
        <f t="shared" si="28"/>
        <v>165600</v>
      </c>
      <c r="AA71" s="106">
        <f t="shared" si="28"/>
        <v>138000</v>
      </c>
      <c r="AB71" s="106">
        <f t="shared" si="28"/>
        <v>110400</v>
      </c>
      <c r="AC71" s="106">
        <f t="shared" si="28"/>
        <v>82800</v>
      </c>
      <c r="AD71" s="106">
        <f t="shared" si="28"/>
        <v>55200</v>
      </c>
      <c r="AE71" s="106">
        <f t="shared" si="28"/>
        <v>27600</v>
      </c>
      <c r="AF71" s="233">
        <f t="shared" si="28"/>
        <v>0</v>
      </c>
    </row>
    <row r="72" spans="1:42" s="6" customFormat="1">
      <c r="A72" s="177" t="s">
        <v>81</v>
      </c>
      <c r="B72" s="105">
        <v>55000</v>
      </c>
      <c r="C72" s="49">
        <f t="shared" ref="C72:AF72" si="29">$B$72</f>
        <v>55000</v>
      </c>
      <c r="D72" s="49">
        <f t="shared" si="29"/>
        <v>55000</v>
      </c>
      <c r="E72" s="49">
        <f t="shared" si="29"/>
        <v>55000</v>
      </c>
      <c r="F72" s="49">
        <f t="shared" si="29"/>
        <v>55000</v>
      </c>
      <c r="G72" s="49">
        <f t="shared" si="29"/>
        <v>55000</v>
      </c>
      <c r="H72" s="49">
        <f t="shared" si="29"/>
        <v>55000</v>
      </c>
      <c r="I72" s="49">
        <f t="shared" si="29"/>
        <v>55000</v>
      </c>
      <c r="J72" s="49">
        <f t="shared" si="29"/>
        <v>55000</v>
      </c>
      <c r="K72" s="49">
        <f t="shared" si="29"/>
        <v>55000</v>
      </c>
      <c r="L72" s="49">
        <f t="shared" si="29"/>
        <v>55000</v>
      </c>
      <c r="M72" s="49">
        <f t="shared" si="29"/>
        <v>55000</v>
      </c>
      <c r="N72" s="49">
        <f t="shared" si="29"/>
        <v>55000</v>
      </c>
      <c r="O72" s="49">
        <f t="shared" si="29"/>
        <v>55000</v>
      </c>
      <c r="P72" s="49">
        <f t="shared" si="29"/>
        <v>55000</v>
      </c>
      <c r="Q72" s="49">
        <f t="shared" si="29"/>
        <v>55000</v>
      </c>
      <c r="R72" s="49">
        <f t="shared" si="29"/>
        <v>55000</v>
      </c>
      <c r="S72" s="49">
        <f t="shared" si="29"/>
        <v>55000</v>
      </c>
      <c r="T72" s="49">
        <f t="shared" si="29"/>
        <v>55000</v>
      </c>
      <c r="U72" s="49">
        <f t="shared" si="29"/>
        <v>55000</v>
      </c>
      <c r="V72" s="49">
        <f t="shared" si="29"/>
        <v>55000</v>
      </c>
      <c r="W72" s="49">
        <f t="shared" si="29"/>
        <v>55000</v>
      </c>
      <c r="X72" s="49">
        <f t="shared" si="29"/>
        <v>55000</v>
      </c>
      <c r="Y72" s="49">
        <f t="shared" si="29"/>
        <v>55000</v>
      </c>
      <c r="Z72" s="49">
        <f t="shared" si="29"/>
        <v>55000</v>
      </c>
      <c r="AA72" s="49">
        <f t="shared" si="29"/>
        <v>55000</v>
      </c>
      <c r="AB72" s="49">
        <f t="shared" si="29"/>
        <v>55000</v>
      </c>
      <c r="AC72" s="49">
        <f t="shared" si="29"/>
        <v>55000</v>
      </c>
      <c r="AD72" s="49">
        <f t="shared" si="29"/>
        <v>55000</v>
      </c>
      <c r="AE72" s="49">
        <f t="shared" si="29"/>
        <v>55000</v>
      </c>
      <c r="AF72" s="178">
        <f t="shared" si="29"/>
        <v>55000</v>
      </c>
      <c r="AH72" s="3"/>
      <c r="AI72" s="4"/>
      <c r="AJ72" s="4"/>
      <c r="AK72" s="3"/>
      <c r="AL72" s="3"/>
      <c r="AM72" s="3"/>
      <c r="AN72" s="3"/>
      <c r="AO72" s="3"/>
      <c r="AP72" s="3"/>
    </row>
    <row r="73" spans="1:42" s="6" customFormat="1">
      <c r="A73" s="177" t="s">
        <v>93</v>
      </c>
      <c r="B73" s="105">
        <v>10000</v>
      </c>
      <c r="C73" s="106">
        <f t="shared" ref="C73:AF73" si="30">$B$73</f>
        <v>10000</v>
      </c>
      <c r="D73" s="106">
        <f t="shared" si="30"/>
        <v>10000</v>
      </c>
      <c r="E73" s="106">
        <f t="shared" si="30"/>
        <v>10000</v>
      </c>
      <c r="F73" s="106">
        <f t="shared" si="30"/>
        <v>10000</v>
      </c>
      <c r="G73" s="106">
        <f t="shared" si="30"/>
        <v>10000</v>
      </c>
      <c r="H73" s="106">
        <f t="shared" si="30"/>
        <v>10000</v>
      </c>
      <c r="I73" s="106">
        <f t="shared" si="30"/>
        <v>10000</v>
      </c>
      <c r="J73" s="106">
        <f t="shared" si="30"/>
        <v>10000</v>
      </c>
      <c r="K73" s="106">
        <f t="shared" si="30"/>
        <v>10000</v>
      </c>
      <c r="L73" s="106">
        <f t="shared" si="30"/>
        <v>10000</v>
      </c>
      <c r="M73" s="106">
        <f t="shared" si="30"/>
        <v>10000</v>
      </c>
      <c r="N73" s="106">
        <f t="shared" si="30"/>
        <v>10000</v>
      </c>
      <c r="O73" s="106">
        <f t="shared" si="30"/>
        <v>10000</v>
      </c>
      <c r="P73" s="106">
        <f t="shared" si="30"/>
        <v>10000</v>
      </c>
      <c r="Q73" s="106">
        <f t="shared" si="30"/>
        <v>10000</v>
      </c>
      <c r="R73" s="106">
        <f t="shared" si="30"/>
        <v>10000</v>
      </c>
      <c r="S73" s="106">
        <f t="shared" si="30"/>
        <v>10000</v>
      </c>
      <c r="T73" s="106">
        <f t="shared" si="30"/>
        <v>10000</v>
      </c>
      <c r="U73" s="106">
        <f t="shared" si="30"/>
        <v>10000</v>
      </c>
      <c r="V73" s="106">
        <f t="shared" si="30"/>
        <v>10000</v>
      </c>
      <c r="W73" s="106">
        <f t="shared" si="30"/>
        <v>10000</v>
      </c>
      <c r="X73" s="106">
        <f t="shared" si="30"/>
        <v>10000</v>
      </c>
      <c r="Y73" s="106">
        <f t="shared" si="30"/>
        <v>10000</v>
      </c>
      <c r="Z73" s="106">
        <f t="shared" si="30"/>
        <v>10000</v>
      </c>
      <c r="AA73" s="106">
        <f t="shared" si="30"/>
        <v>10000</v>
      </c>
      <c r="AB73" s="106">
        <f t="shared" si="30"/>
        <v>10000</v>
      </c>
      <c r="AC73" s="106">
        <f t="shared" si="30"/>
        <v>10000</v>
      </c>
      <c r="AD73" s="106">
        <f t="shared" si="30"/>
        <v>10000</v>
      </c>
      <c r="AE73" s="106">
        <f t="shared" si="30"/>
        <v>10000</v>
      </c>
      <c r="AF73" s="233">
        <f t="shared" si="30"/>
        <v>10000</v>
      </c>
    </row>
    <row r="74" spans="1:42" s="6" customFormat="1">
      <c r="A74" s="177" t="s">
        <v>139</v>
      </c>
      <c r="B74" s="109">
        <v>0.01</v>
      </c>
      <c r="C74" s="106">
        <f>C44*$B$74</f>
        <v>7920</v>
      </c>
      <c r="D74" s="106">
        <f t="shared" ref="D74:V74" si="31">D44*$B$74+C74</f>
        <v>15840</v>
      </c>
      <c r="E74" s="106">
        <f t="shared" si="31"/>
        <v>23760</v>
      </c>
      <c r="F74" s="106">
        <f t="shared" si="31"/>
        <v>31680</v>
      </c>
      <c r="G74" s="106">
        <f t="shared" si="31"/>
        <v>39600</v>
      </c>
      <c r="H74" s="106">
        <f t="shared" si="31"/>
        <v>47520</v>
      </c>
      <c r="I74" s="106">
        <f t="shared" si="31"/>
        <v>55440</v>
      </c>
      <c r="J74" s="106">
        <f t="shared" si="31"/>
        <v>63360</v>
      </c>
      <c r="K74" s="106">
        <f t="shared" si="31"/>
        <v>71280</v>
      </c>
      <c r="L74" s="106">
        <f t="shared" si="31"/>
        <v>79200</v>
      </c>
      <c r="M74" s="106">
        <f t="shared" si="31"/>
        <v>79200</v>
      </c>
      <c r="N74" s="106">
        <f t="shared" si="31"/>
        <v>79200</v>
      </c>
      <c r="O74" s="106">
        <f t="shared" si="31"/>
        <v>79200</v>
      </c>
      <c r="P74" s="106">
        <f t="shared" si="31"/>
        <v>79200</v>
      </c>
      <c r="Q74" s="106">
        <f t="shared" si="31"/>
        <v>79200</v>
      </c>
      <c r="R74" s="106">
        <f t="shared" si="31"/>
        <v>79200</v>
      </c>
      <c r="S74" s="106">
        <f t="shared" si="31"/>
        <v>79200</v>
      </c>
      <c r="T74" s="106">
        <f t="shared" si="31"/>
        <v>79200</v>
      </c>
      <c r="U74" s="106">
        <f t="shared" si="31"/>
        <v>79200</v>
      </c>
      <c r="V74" s="106">
        <f t="shared" si="31"/>
        <v>79200</v>
      </c>
      <c r="W74" s="106">
        <f t="shared" ref="W74:AF74" si="32">W44*$B$74+V74-C44*$B$74</f>
        <v>71280</v>
      </c>
      <c r="X74" s="106">
        <f t="shared" si="32"/>
        <v>63360</v>
      </c>
      <c r="Y74" s="106">
        <f t="shared" si="32"/>
        <v>55440</v>
      </c>
      <c r="Z74" s="106">
        <f t="shared" si="32"/>
        <v>47520</v>
      </c>
      <c r="AA74" s="106">
        <f t="shared" si="32"/>
        <v>39600</v>
      </c>
      <c r="AB74" s="106">
        <f t="shared" si="32"/>
        <v>31680</v>
      </c>
      <c r="AC74" s="106">
        <f t="shared" si="32"/>
        <v>23760</v>
      </c>
      <c r="AD74" s="106">
        <f t="shared" si="32"/>
        <v>15840</v>
      </c>
      <c r="AE74" s="106">
        <f t="shared" si="32"/>
        <v>7920</v>
      </c>
      <c r="AF74" s="233">
        <f t="shared" si="32"/>
        <v>0</v>
      </c>
    </row>
    <row r="75" spans="1:42" s="6" customFormat="1" ht="12">
      <c r="A75" s="179" t="s">
        <v>128</v>
      </c>
      <c r="B75" s="21"/>
      <c r="C75" s="24">
        <f>SUM(C67:C74)</f>
        <v>194736.4705882353</v>
      </c>
      <c r="D75" s="24">
        <f t="shared" ref="D75:AF75" si="33">SUM(D67:D74)</f>
        <v>322472.9411764706</v>
      </c>
      <c r="E75" s="24">
        <f t="shared" si="33"/>
        <v>450209.41176470584</v>
      </c>
      <c r="F75" s="24">
        <f t="shared" si="33"/>
        <v>577945.8823529412</v>
      </c>
      <c r="G75" s="24">
        <f t="shared" si="33"/>
        <v>705682.35294117639</v>
      </c>
      <c r="H75" s="24">
        <f t="shared" si="33"/>
        <v>833418.82352941181</v>
      </c>
      <c r="I75" s="24">
        <f t="shared" si="33"/>
        <v>961155.29411764699</v>
      </c>
      <c r="J75" s="24">
        <f t="shared" si="33"/>
        <v>1088891.7647058824</v>
      </c>
      <c r="K75" s="24">
        <f t="shared" si="33"/>
        <v>1216628.2352941176</v>
      </c>
      <c r="L75" s="24">
        <f t="shared" si="33"/>
        <v>1344364.7058823528</v>
      </c>
      <c r="M75" s="24">
        <f t="shared" si="33"/>
        <v>1344364.7058823528</v>
      </c>
      <c r="N75" s="24">
        <f t="shared" si="33"/>
        <v>1344364.7058823528</v>
      </c>
      <c r="O75" s="24">
        <f t="shared" si="33"/>
        <v>1344364.7058823528</v>
      </c>
      <c r="P75" s="24">
        <f t="shared" si="33"/>
        <v>1344364.7058823528</v>
      </c>
      <c r="Q75" s="24">
        <f t="shared" si="33"/>
        <v>1344364.7058823528</v>
      </c>
      <c r="R75" s="24">
        <f t="shared" si="33"/>
        <v>1344364.7058823528</v>
      </c>
      <c r="S75" s="24">
        <f t="shared" si="33"/>
        <v>1344364.7058823528</v>
      </c>
      <c r="T75" s="24">
        <f t="shared" si="33"/>
        <v>1344364.7058823528</v>
      </c>
      <c r="U75" s="24">
        <f t="shared" si="33"/>
        <v>1344364.7058823528</v>
      </c>
      <c r="V75" s="24">
        <f t="shared" si="33"/>
        <v>1344364.7058823528</v>
      </c>
      <c r="W75" s="24">
        <f t="shared" si="33"/>
        <v>1216628.2352941176</v>
      </c>
      <c r="X75" s="24">
        <f t="shared" si="33"/>
        <v>1088891.7647058824</v>
      </c>
      <c r="Y75" s="24">
        <f t="shared" si="33"/>
        <v>961155.29411764699</v>
      </c>
      <c r="Z75" s="24">
        <f t="shared" si="33"/>
        <v>833418.82352941169</v>
      </c>
      <c r="AA75" s="24">
        <f t="shared" si="33"/>
        <v>705682.35294117639</v>
      </c>
      <c r="AB75" s="24">
        <f t="shared" si="33"/>
        <v>577945.88235294109</v>
      </c>
      <c r="AC75" s="24">
        <f t="shared" si="33"/>
        <v>450209.41176470579</v>
      </c>
      <c r="AD75" s="24">
        <f t="shared" si="33"/>
        <v>322472.94117647049</v>
      </c>
      <c r="AE75" s="24">
        <f t="shared" si="33"/>
        <v>194736.47058823518</v>
      </c>
      <c r="AF75" s="232">
        <f t="shared" si="33"/>
        <v>67000</v>
      </c>
    </row>
    <row r="76" spans="1:42">
      <c r="A76" s="15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87"/>
      <c r="AH76" s="13"/>
    </row>
    <row r="77" spans="1:42" s="4" customFormat="1">
      <c r="A77" s="175" t="s">
        <v>8</v>
      </c>
      <c r="B77" s="78"/>
      <c r="C77" s="24">
        <f t="shared" ref="C77:AF77" si="34">C62-C75</f>
        <v>23873.529411764699</v>
      </c>
      <c r="D77" s="24">
        <f t="shared" si="34"/>
        <v>51387.058823529398</v>
      </c>
      <c r="E77" s="24">
        <f t="shared" si="34"/>
        <v>78900.588235294155</v>
      </c>
      <c r="F77" s="24">
        <f t="shared" si="34"/>
        <v>106414.1176470588</v>
      </c>
      <c r="G77" s="24">
        <f t="shared" si="34"/>
        <v>133927.64705882361</v>
      </c>
      <c r="H77" s="24">
        <f t="shared" si="34"/>
        <v>161441.17647058819</v>
      </c>
      <c r="I77" s="24">
        <f t="shared" si="34"/>
        <v>188954.70588235301</v>
      </c>
      <c r="J77" s="24">
        <f t="shared" si="34"/>
        <v>216468.23529411759</v>
      </c>
      <c r="K77" s="24">
        <f t="shared" si="34"/>
        <v>243981.76470588241</v>
      </c>
      <c r="L77" s="24">
        <f t="shared" si="34"/>
        <v>271495.29411764722</v>
      </c>
      <c r="M77" s="24">
        <f>M62-M75</f>
        <v>208135.29411764722</v>
      </c>
      <c r="N77" s="24">
        <f t="shared" si="34"/>
        <v>208135.29411764722</v>
      </c>
      <c r="O77" s="24">
        <f t="shared" si="34"/>
        <v>208135.29411764722</v>
      </c>
      <c r="P77" s="24">
        <f t="shared" si="34"/>
        <v>208135.29411764722</v>
      </c>
      <c r="Q77" s="24">
        <f t="shared" si="34"/>
        <v>208135.29411764722</v>
      </c>
      <c r="R77" s="24">
        <f t="shared" si="34"/>
        <v>208135.29411764722</v>
      </c>
      <c r="S77" s="24">
        <f t="shared" si="34"/>
        <v>208135.29411764722</v>
      </c>
      <c r="T77" s="24">
        <f t="shared" si="34"/>
        <v>208135.29411764722</v>
      </c>
      <c r="U77" s="24">
        <f t="shared" si="34"/>
        <v>208135.29411764722</v>
      </c>
      <c r="V77" s="24">
        <f t="shared" si="34"/>
        <v>208135.29411764722</v>
      </c>
      <c r="W77" s="24">
        <f t="shared" si="34"/>
        <v>180621.76470588241</v>
      </c>
      <c r="X77" s="24">
        <f t="shared" si="34"/>
        <v>153108.23529411759</v>
      </c>
      <c r="Y77" s="24">
        <f t="shared" si="34"/>
        <v>125594.70588235301</v>
      </c>
      <c r="Z77" s="24">
        <f t="shared" si="34"/>
        <v>98081.176470588311</v>
      </c>
      <c r="AA77" s="24">
        <f t="shared" si="34"/>
        <v>70567.647058823612</v>
      </c>
      <c r="AB77" s="24">
        <f t="shared" si="34"/>
        <v>43054.117647058913</v>
      </c>
      <c r="AC77" s="24">
        <f t="shared" si="34"/>
        <v>15540.588235294214</v>
      </c>
      <c r="AD77" s="24">
        <f t="shared" si="34"/>
        <v>-11972.941176470486</v>
      </c>
      <c r="AE77" s="24">
        <f t="shared" si="34"/>
        <v>-39486.470588235185</v>
      </c>
      <c r="AF77" s="232">
        <f t="shared" si="34"/>
        <v>-67000</v>
      </c>
    </row>
    <row r="78" spans="1:42">
      <c r="A78" s="159"/>
      <c r="AF78" s="176"/>
    </row>
    <row r="79" spans="1:42">
      <c r="A79" s="175" t="s">
        <v>9</v>
      </c>
      <c r="B79" s="4"/>
      <c r="C79" s="50"/>
      <c r="AF79" s="176"/>
    </row>
    <row r="80" spans="1:42" s="6" customFormat="1" ht="12">
      <c r="A80" s="177" t="s">
        <v>38</v>
      </c>
      <c r="C80" s="106">
        <f>'TH - DEV'!B119</f>
        <v>39600</v>
      </c>
      <c r="D80" s="106">
        <f>'TH - DEV'!C119</f>
        <v>79200</v>
      </c>
      <c r="E80" s="106">
        <f>'TH - DEV'!D119</f>
        <v>118800</v>
      </c>
      <c r="F80" s="106">
        <f>'TH - DEV'!E119</f>
        <v>158400</v>
      </c>
      <c r="G80" s="106">
        <f>'TH - DEV'!F119</f>
        <v>198000</v>
      </c>
      <c r="H80" s="106">
        <f>'TH - DEV'!G119</f>
        <v>237600</v>
      </c>
      <c r="I80" s="106">
        <f>'TH - DEV'!H119</f>
        <v>277200</v>
      </c>
      <c r="J80" s="106">
        <f>'TH - DEV'!I119</f>
        <v>316800</v>
      </c>
      <c r="K80" s="106">
        <f>'TH - DEV'!J119</f>
        <v>356400</v>
      </c>
      <c r="L80" s="106">
        <f>'TH - DEV'!K119</f>
        <v>396000</v>
      </c>
      <c r="M80" s="106">
        <f>'TH - DEV'!L119</f>
        <v>396000</v>
      </c>
      <c r="N80" s="106">
        <f>'TH - DEV'!M119</f>
        <v>396000</v>
      </c>
      <c r="O80" s="106">
        <f>'TH - DEV'!N119</f>
        <v>396000</v>
      </c>
      <c r="P80" s="106">
        <f>'TH - DEV'!O119</f>
        <v>396000</v>
      </c>
      <c r="Q80" s="106">
        <f>'TH - DEV'!P119</f>
        <v>396000</v>
      </c>
      <c r="R80" s="106">
        <f>'TH - DEV'!Q119</f>
        <v>396000</v>
      </c>
      <c r="S80" s="106">
        <f>'TH - DEV'!R119</f>
        <v>396000</v>
      </c>
      <c r="T80" s="106">
        <f>'TH - DEV'!S119</f>
        <v>396000</v>
      </c>
      <c r="U80" s="106">
        <f>'TH - DEV'!T119</f>
        <v>396000</v>
      </c>
      <c r="V80" s="106">
        <f>'TH - DEV'!U119</f>
        <v>396000</v>
      </c>
      <c r="W80" s="106">
        <f>'TH - DEV'!V119</f>
        <v>356400</v>
      </c>
      <c r="X80" s="106">
        <f>'TH - DEV'!W119</f>
        <v>316800</v>
      </c>
      <c r="Y80" s="106">
        <f>'TH - DEV'!X119</f>
        <v>277200</v>
      </c>
      <c r="Z80" s="106">
        <f>'TH - DEV'!Y119</f>
        <v>237600</v>
      </c>
      <c r="AA80" s="106">
        <f>'TH - DEV'!Z119</f>
        <v>198000</v>
      </c>
      <c r="AB80" s="106">
        <f>'TH - DEV'!AA119</f>
        <v>158400</v>
      </c>
      <c r="AC80" s="106">
        <f>'TH - DEV'!AB119</f>
        <v>118800</v>
      </c>
      <c r="AD80" s="106">
        <f>'TH - DEV'!AC119</f>
        <v>79200</v>
      </c>
      <c r="AE80" s="106">
        <f>'TH - DEV'!AD119</f>
        <v>39600</v>
      </c>
      <c r="AF80" s="233">
        <f>'TH - DEV'!AE119</f>
        <v>0</v>
      </c>
    </row>
    <row r="81" spans="1:35" s="6" customFormat="1" ht="12">
      <c r="A81" s="177" t="s">
        <v>39</v>
      </c>
      <c r="C81" s="106">
        <f>-'TH - DEV'!B120</f>
        <v>-25740</v>
      </c>
      <c r="D81" s="106">
        <f>-'TH - DEV'!C120</f>
        <v>-51480</v>
      </c>
      <c r="E81" s="106">
        <f>-'TH - DEV'!D120</f>
        <v>-77220</v>
      </c>
      <c r="F81" s="106">
        <f>-'TH - DEV'!E120</f>
        <v>-102960</v>
      </c>
      <c r="G81" s="106">
        <f>-'TH - DEV'!F120</f>
        <v>-128700</v>
      </c>
      <c r="H81" s="106">
        <f>-'TH - DEV'!G120</f>
        <v>-154440</v>
      </c>
      <c r="I81" s="106">
        <f>-'TH - DEV'!H120</f>
        <v>-180180</v>
      </c>
      <c r="J81" s="106">
        <f>-'TH - DEV'!I120</f>
        <v>-205920</v>
      </c>
      <c r="K81" s="106">
        <f>-'TH - DEV'!J120</f>
        <v>-231660</v>
      </c>
      <c r="L81" s="106">
        <f>-'TH - DEV'!K120</f>
        <v>-257400</v>
      </c>
      <c r="M81" s="106">
        <f>-'TH - DEV'!L120</f>
        <v>-257400</v>
      </c>
      <c r="N81" s="106">
        <f>-'TH - DEV'!M120</f>
        <v>-257400</v>
      </c>
      <c r="O81" s="106">
        <f>-'TH - DEV'!N120</f>
        <v>-257400</v>
      </c>
      <c r="P81" s="106">
        <f>-'TH - DEV'!O120</f>
        <v>-257400</v>
      </c>
      <c r="Q81" s="106">
        <f>-'TH - DEV'!P120</f>
        <v>-257400</v>
      </c>
      <c r="R81" s="106">
        <f>-'TH - DEV'!Q120</f>
        <v>-257400</v>
      </c>
      <c r="S81" s="106">
        <f>-'TH - DEV'!R120</f>
        <v>-257400</v>
      </c>
      <c r="T81" s="106">
        <f>-'TH - DEV'!S120</f>
        <v>-257400</v>
      </c>
      <c r="U81" s="106">
        <f>-'TH - DEV'!T120</f>
        <v>-257400</v>
      </c>
      <c r="V81" s="106">
        <f>-'TH - DEV'!U120</f>
        <v>-257400</v>
      </c>
      <c r="W81" s="106">
        <f>-'TH - DEV'!V120</f>
        <v>-231660</v>
      </c>
      <c r="X81" s="106">
        <f>-'TH - DEV'!W120</f>
        <v>-205920</v>
      </c>
      <c r="Y81" s="106">
        <f>-'TH - DEV'!X120</f>
        <v>-180180</v>
      </c>
      <c r="Z81" s="106">
        <f>-'TH - DEV'!Y120</f>
        <v>-154440</v>
      </c>
      <c r="AA81" s="106">
        <f>-'TH - DEV'!Z120</f>
        <v>-128700</v>
      </c>
      <c r="AB81" s="106">
        <f>-'TH - DEV'!AA120</f>
        <v>-102960</v>
      </c>
      <c r="AC81" s="106">
        <f>-'TH - DEV'!AB120</f>
        <v>-77220</v>
      </c>
      <c r="AD81" s="106">
        <f>-'TH - DEV'!AC120</f>
        <v>-51480</v>
      </c>
      <c r="AE81" s="106">
        <f>-'TH - DEV'!AD120</f>
        <v>-25740</v>
      </c>
      <c r="AF81" s="233">
        <f>-'TH - DEV'!AE120</f>
        <v>0</v>
      </c>
    </row>
    <row r="82" spans="1:35" s="4" customFormat="1">
      <c r="A82" s="175" t="s">
        <v>10</v>
      </c>
      <c r="B82" s="97"/>
      <c r="C82" s="24">
        <f>SUM(C80:C81)</f>
        <v>13860</v>
      </c>
      <c r="D82" s="24">
        <f t="shared" ref="D82:AF82" si="35">SUM(D80:D81)</f>
        <v>27720</v>
      </c>
      <c r="E82" s="24">
        <f t="shared" si="35"/>
        <v>41580</v>
      </c>
      <c r="F82" s="24">
        <f t="shared" si="35"/>
        <v>55440</v>
      </c>
      <c r="G82" s="24">
        <f t="shared" si="35"/>
        <v>69300</v>
      </c>
      <c r="H82" s="24">
        <f t="shared" si="35"/>
        <v>83160</v>
      </c>
      <c r="I82" s="24">
        <f t="shared" si="35"/>
        <v>97020</v>
      </c>
      <c r="J82" s="24">
        <f t="shared" si="35"/>
        <v>110880</v>
      </c>
      <c r="K82" s="24">
        <f t="shared" si="35"/>
        <v>124740</v>
      </c>
      <c r="L82" s="24">
        <f t="shared" si="35"/>
        <v>138600</v>
      </c>
      <c r="M82" s="24">
        <f t="shared" si="35"/>
        <v>138600</v>
      </c>
      <c r="N82" s="24">
        <f t="shared" si="35"/>
        <v>138600</v>
      </c>
      <c r="O82" s="24">
        <f t="shared" si="35"/>
        <v>138600</v>
      </c>
      <c r="P82" s="24">
        <f t="shared" si="35"/>
        <v>138600</v>
      </c>
      <c r="Q82" s="24">
        <f t="shared" si="35"/>
        <v>138600</v>
      </c>
      <c r="R82" s="24">
        <f t="shared" si="35"/>
        <v>138600</v>
      </c>
      <c r="S82" s="24">
        <f t="shared" si="35"/>
        <v>138600</v>
      </c>
      <c r="T82" s="24">
        <f t="shared" si="35"/>
        <v>138600</v>
      </c>
      <c r="U82" s="24">
        <f t="shared" si="35"/>
        <v>138600</v>
      </c>
      <c r="V82" s="24">
        <f t="shared" si="35"/>
        <v>138600</v>
      </c>
      <c r="W82" s="24">
        <f t="shared" si="35"/>
        <v>124740</v>
      </c>
      <c r="X82" s="24">
        <f t="shared" si="35"/>
        <v>110880</v>
      </c>
      <c r="Y82" s="24">
        <f t="shared" si="35"/>
        <v>97020</v>
      </c>
      <c r="Z82" s="24">
        <f t="shared" si="35"/>
        <v>83160</v>
      </c>
      <c r="AA82" s="24">
        <f t="shared" si="35"/>
        <v>69300</v>
      </c>
      <c r="AB82" s="24">
        <f t="shared" si="35"/>
        <v>55440</v>
      </c>
      <c r="AC82" s="24">
        <f t="shared" si="35"/>
        <v>41580</v>
      </c>
      <c r="AD82" s="24">
        <f t="shared" si="35"/>
        <v>27720</v>
      </c>
      <c r="AE82" s="24">
        <f t="shared" si="35"/>
        <v>13860</v>
      </c>
      <c r="AF82" s="232">
        <f t="shared" si="35"/>
        <v>0</v>
      </c>
    </row>
    <row r="83" spans="1:35">
      <c r="A83" s="159"/>
      <c r="AF83" s="176"/>
    </row>
    <row r="84" spans="1:35" s="4" customFormat="1">
      <c r="A84" s="175" t="s">
        <v>11</v>
      </c>
      <c r="B84" s="97"/>
      <c r="C84" s="24">
        <f>C77-C82</f>
        <v>10013.529411764699</v>
      </c>
      <c r="D84" s="24">
        <f t="shared" ref="D84:AF84" si="36">D77-D82</f>
        <v>23667.058823529398</v>
      </c>
      <c r="E84" s="24">
        <f t="shared" si="36"/>
        <v>37320.588235294155</v>
      </c>
      <c r="F84" s="24">
        <f t="shared" si="36"/>
        <v>50974.117647058796</v>
      </c>
      <c r="G84" s="24">
        <f t="shared" si="36"/>
        <v>64627.647058823612</v>
      </c>
      <c r="H84" s="24">
        <f t="shared" si="36"/>
        <v>78281.176470588194</v>
      </c>
      <c r="I84" s="24">
        <f t="shared" si="36"/>
        <v>91934.70588235301</v>
      </c>
      <c r="J84" s="24">
        <f t="shared" si="36"/>
        <v>105588.23529411759</v>
      </c>
      <c r="K84" s="24">
        <f t="shared" si="36"/>
        <v>119241.76470588241</v>
      </c>
      <c r="L84" s="24">
        <f t="shared" si="36"/>
        <v>132895.29411764722</v>
      </c>
      <c r="M84" s="24">
        <f t="shared" si="36"/>
        <v>69535.294117647223</v>
      </c>
      <c r="N84" s="24">
        <f t="shared" si="36"/>
        <v>69535.294117647223</v>
      </c>
      <c r="O84" s="24">
        <f t="shared" si="36"/>
        <v>69535.294117647223</v>
      </c>
      <c r="P84" s="24">
        <f t="shared" si="36"/>
        <v>69535.294117647223</v>
      </c>
      <c r="Q84" s="24">
        <f t="shared" si="36"/>
        <v>69535.294117647223</v>
      </c>
      <c r="R84" s="24">
        <f t="shared" si="36"/>
        <v>69535.294117647223</v>
      </c>
      <c r="S84" s="24">
        <f t="shared" si="36"/>
        <v>69535.294117647223</v>
      </c>
      <c r="T84" s="24">
        <f t="shared" si="36"/>
        <v>69535.294117647223</v>
      </c>
      <c r="U84" s="24">
        <f t="shared" si="36"/>
        <v>69535.294117647223</v>
      </c>
      <c r="V84" s="24">
        <f t="shared" si="36"/>
        <v>69535.294117647223</v>
      </c>
      <c r="W84" s="24">
        <f t="shared" si="36"/>
        <v>55881.764705882408</v>
      </c>
      <c r="X84" s="24">
        <f t="shared" si="36"/>
        <v>42228.235294117592</v>
      </c>
      <c r="Y84" s="24">
        <f t="shared" si="36"/>
        <v>28574.70588235301</v>
      </c>
      <c r="Z84" s="24">
        <f t="shared" si="36"/>
        <v>14921.176470588311</v>
      </c>
      <c r="AA84" s="24">
        <f t="shared" si="36"/>
        <v>1267.6470588236116</v>
      </c>
      <c r="AB84" s="24">
        <f t="shared" si="36"/>
        <v>-12385.882352941087</v>
      </c>
      <c r="AC84" s="24">
        <f t="shared" si="36"/>
        <v>-26039.411764705786</v>
      </c>
      <c r="AD84" s="24">
        <f t="shared" si="36"/>
        <v>-39692.941176470486</v>
      </c>
      <c r="AE84" s="24">
        <f t="shared" si="36"/>
        <v>-53346.470588235185</v>
      </c>
      <c r="AF84" s="232">
        <f t="shared" si="36"/>
        <v>-67000</v>
      </c>
    </row>
    <row r="85" spans="1:35">
      <c r="A85" s="159"/>
      <c r="AF85" s="176"/>
    </row>
    <row r="86" spans="1:35">
      <c r="A86" s="175" t="s">
        <v>127</v>
      </c>
      <c r="B86" s="4"/>
      <c r="C86" s="38">
        <f>-'TH - DEV'!B123</f>
        <v>11088</v>
      </c>
      <c r="D86" s="38">
        <f>-'TH - DEV'!C123</f>
        <v>21622.253079086651</v>
      </c>
      <c r="E86" s="38">
        <f>-'TH - DEV'!D123</f>
        <v>31580.609360423412</v>
      </c>
      <c r="F86" s="38">
        <f>-'TH - DEV'!E123</f>
        <v>40940.0329721003</v>
      </c>
      <c r="G86" s="38">
        <f>-'TH - DEV'!F123</f>
        <v>49676.566607330904</v>
      </c>
      <c r="H86" s="38">
        <f>-'TH - DEV'!G123</f>
        <v>57765.294667057387</v>
      </c>
      <c r="I86" s="38">
        <f>-'TH - DEV'!H123</f>
        <v>65180.304928259582</v>
      </c>
      <c r="J86" s="38">
        <f>-'TH - DEV'!I123</f>
        <v>71894.648678996513</v>
      </c>
      <c r="K86" s="38">
        <f>-'TH - DEV'!J123</f>
        <v>77880.299258849554</v>
      </c>
      <c r="L86" s="38">
        <f>-'TH - DEV'!K123</f>
        <v>83108.10894098338</v>
      </c>
      <c r="M86" s="38">
        <f>-'TH - DEV'!L123</f>
        <v>76459.76408948921</v>
      </c>
      <c r="N86" s="38">
        <f>-'TH - DEV'!M123</f>
        <v>69545.485443935264</v>
      </c>
      <c r="O86" s="38">
        <f>-'TH - DEV'!N123</f>
        <v>62354.635652559184</v>
      </c>
      <c r="P86" s="38">
        <f>-'TH - DEV'!O123</f>
        <v>54876.151869528025</v>
      </c>
      <c r="Q86" s="38">
        <f>-'TH - DEV'!P123</f>
        <v>47098.528735175641</v>
      </c>
      <c r="R86" s="38">
        <f>-'TH - DEV'!Q123</f>
        <v>39009.800675449158</v>
      </c>
      <c r="S86" s="38">
        <f>-'TH - DEV'!R123</f>
        <v>31594.790414246971</v>
      </c>
      <c r="T86" s="38">
        <f>-'TH - DEV'!S123</f>
        <v>24880.446663510043</v>
      </c>
      <c r="U86" s="38">
        <f>-'TH - DEV'!T123</f>
        <v>18894.796083656991</v>
      </c>
      <c r="V86" s="38">
        <f>-'TH - DEV'!U123</f>
        <v>13666.986401523169</v>
      </c>
      <c r="W86" s="38">
        <f>-'TH - DEV'!V123</f>
        <v>9227.3312530173425</v>
      </c>
      <c r="X86" s="38">
        <f>-'TH - DEV'!W123</f>
        <v>5607.3568194846321</v>
      </c>
      <c r="Y86" s="38">
        <f>-'TH - DEV'!X123</f>
        <v>2839.8503295239652</v>
      </c>
      <c r="Z86" s="38">
        <f>-'TH - DEV'!Y123</f>
        <v>958.91050087822191</v>
      </c>
      <c r="AA86" s="38">
        <f>-'TH - DEV'!Z123</f>
        <v>0</v>
      </c>
      <c r="AB86" s="38">
        <f>-'TH - DEV'!AA123</f>
        <v>0</v>
      </c>
      <c r="AC86" s="38">
        <f>-'TH - DEV'!AB123</f>
        <v>0</v>
      </c>
      <c r="AD86" s="38">
        <f>-'TH - DEV'!AC123</f>
        <v>0</v>
      </c>
      <c r="AE86" s="38">
        <f>-'TH - DEV'!AD123</f>
        <v>0</v>
      </c>
      <c r="AF86" s="234">
        <f>-'TH - DEV'!AE123</f>
        <v>0</v>
      </c>
    </row>
    <row r="87" spans="1:35">
      <c r="A87" s="159"/>
      <c r="AF87" s="176"/>
    </row>
    <row r="88" spans="1:35" s="4" customFormat="1">
      <c r="A88" s="175" t="s">
        <v>12</v>
      </c>
      <c r="B88" s="97"/>
      <c r="C88" s="38">
        <f>C86+C82+C75</f>
        <v>219684.4705882353</v>
      </c>
      <c r="D88" s="38">
        <f t="shared" ref="D88:AF88" si="37">D86+D82-D75</f>
        <v>-273130.68809738394</v>
      </c>
      <c r="E88" s="38">
        <f t="shared" si="37"/>
        <v>-377048.80240428244</v>
      </c>
      <c r="F88" s="38">
        <f t="shared" si="37"/>
        <v>-481565.8493808409</v>
      </c>
      <c r="G88" s="38">
        <f t="shared" si="37"/>
        <v>-586705.78633384546</v>
      </c>
      <c r="H88" s="38">
        <f t="shared" si="37"/>
        <v>-692493.52886235435</v>
      </c>
      <c r="I88" s="38">
        <f t="shared" si="37"/>
        <v>-798954.98918938742</v>
      </c>
      <c r="J88" s="38">
        <f t="shared" si="37"/>
        <v>-906117.11602688592</v>
      </c>
      <c r="K88" s="38">
        <f t="shared" si="37"/>
        <v>-1014007.936035268</v>
      </c>
      <c r="L88" s="38">
        <f t="shared" si="37"/>
        <v>-1122656.5969413694</v>
      </c>
      <c r="M88" s="38">
        <f t="shared" si="37"/>
        <v>-1129304.9417928637</v>
      </c>
      <c r="N88" s="38">
        <f t="shared" si="37"/>
        <v>-1136219.2204384175</v>
      </c>
      <c r="O88" s="38">
        <f t="shared" si="37"/>
        <v>-1143410.0702297937</v>
      </c>
      <c r="P88" s="38">
        <f t="shared" si="37"/>
        <v>-1150888.5540128248</v>
      </c>
      <c r="Q88" s="38">
        <f t="shared" si="37"/>
        <v>-1158666.177147177</v>
      </c>
      <c r="R88" s="38">
        <f t="shared" si="37"/>
        <v>-1166754.9052069036</v>
      </c>
      <c r="S88" s="38">
        <f t="shared" si="37"/>
        <v>-1174169.9154681058</v>
      </c>
      <c r="T88" s="38">
        <f t="shared" si="37"/>
        <v>-1180884.2592188427</v>
      </c>
      <c r="U88" s="38">
        <f t="shared" si="37"/>
        <v>-1186869.9097986957</v>
      </c>
      <c r="V88" s="38">
        <f t="shared" si="37"/>
        <v>-1192097.7194808295</v>
      </c>
      <c r="W88" s="38">
        <f t="shared" si="37"/>
        <v>-1082660.9040411003</v>
      </c>
      <c r="X88" s="38">
        <f t="shared" si="37"/>
        <v>-972404.40788639779</v>
      </c>
      <c r="Y88" s="38">
        <f t="shared" si="37"/>
        <v>-861295.44378812308</v>
      </c>
      <c r="Z88" s="38">
        <f t="shared" si="37"/>
        <v>-749299.91302853345</v>
      </c>
      <c r="AA88" s="38">
        <f t="shared" si="37"/>
        <v>-636382.35294117639</v>
      </c>
      <c r="AB88" s="38">
        <f t="shared" si="37"/>
        <v>-522505.88235294109</v>
      </c>
      <c r="AC88" s="38">
        <f t="shared" si="37"/>
        <v>-408629.41176470579</v>
      </c>
      <c r="AD88" s="38">
        <f t="shared" si="37"/>
        <v>-294752.94117647049</v>
      </c>
      <c r="AE88" s="38">
        <f t="shared" si="37"/>
        <v>-180876.47058823518</v>
      </c>
      <c r="AF88" s="234">
        <f t="shared" si="37"/>
        <v>-67000</v>
      </c>
    </row>
    <row r="89" spans="1:35">
      <c r="A89" s="159"/>
      <c r="AF89" s="176"/>
    </row>
    <row r="90" spans="1:35" s="4" customFormat="1">
      <c r="A90" s="189" t="s">
        <v>13</v>
      </c>
      <c r="B90" s="190"/>
      <c r="C90" s="235">
        <f>C84-C86</f>
        <v>-1074.470588235301</v>
      </c>
      <c r="D90" s="235">
        <f t="shared" ref="D90:AF90" si="38">D84-D86</f>
        <v>2044.8057444427468</v>
      </c>
      <c r="E90" s="235">
        <f t="shared" si="38"/>
        <v>5739.9788748707433</v>
      </c>
      <c r="F90" s="235">
        <f t="shared" si="38"/>
        <v>10034.084674958496</v>
      </c>
      <c r="G90" s="235">
        <f t="shared" si="38"/>
        <v>14951.080451492708</v>
      </c>
      <c r="H90" s="235">
        <f t="shared" si="38"/>
        <v>20515.881803530807</v>
      </c>
      <c r="I90" s="235">
        <f t="shared" si="38"/>
        <v>26754.400954093428</v>
      </c>
      <c r="J90" s="235">
        <f t="shared" si="38"/>
        <v>33693.586615121079</v>
      </c>
      <c r="K90" s="235">
        <f t="shared" si="38"/>
        <v>41361.465447032853</v>
      </c>
      <c r="L90" s="235">
        <f t="shared" si="38"/>
        <v>49787.185176663843</v>
      </c>
      <c r="M90" s="235">
        <f t="shared" si="38"/>
        <v>-6924.469971841987</v>
      </c>
      <c r="N90" s="235">
        <f t="shared" si="38"/>
        <v>-10.191326288040727</v>
      </c>
      <c r="O90" s="235">
        <f t="shared" si="38"/>
        <v>7180.6584650880395</v>
      </c>
      <c r="P90" s="235">
        <f t="shared" si="38"/>
        <v>14659.142248119198</v>
      </c>
      <c r="Q90" s="235">
        <f t="shared" si="38"/>
        <v>22436.765382471582</v>
      </c>
      <c r="R90" s="235">
        <f t="shared" si="38"/>
        <v>30525.493442198065</v>
      </c>
      <c r="S90" s="235">
        <f t="shared" si="38"/>
        <v>37940.503703400253</v>
      </c>
      <c r="T90" s="235">
        <f t="shared" si="38"/>
        <v>44654.847454137183</v>
      </c>
      <c r="U90" s="235">
        <f t="shared" si="38"/>
        <v>50640.498033990232</v>
      </c>
      <c r="V90" s="235">
        <f t="shared" si="38"/>
        <v>55868.307716124051</v>
      </c>
      <c r="W90" s="235">
        <f t="shared" si="38"/>
        <v>46654.433452865065</v>
      </c>
      <c r="X90" s="235">
        <f t="shared" si="38"/>
        <v>36620.878474632962</v>
      </c>
      <c r="Y90" s="235">
        <f t="shared" si="38"/>
        <v>25734.855552829045</v>
      </c>
      <c r="Z90" s="235">
        <f t="shared" si="38"/>
        <v>13962.265969710088</v>
      </c>
      <c r="AA90" s="235">
        <f t="shared" si="38"/>
        <v>1267.6470588236116</v>
      </c>
      <c r="AB90" s="235">
        <f t="shared" si="38"/>
        <v>-12385.882352941087</v>
      </c>
      <c r="AC90" s="235">
        <f t="shared" si="38"/>
        <v>-26039.411764705786</v>
      </c>
      <c r="AD90" s="235">
        <f t="shared" si="38"/>
        <v>-39692.941176470486</v>
      </c>
      <c r="AE90" s="235">
        <f t="shared" si="38"/>
        <v>-53346.470588235185</v>
      </c>
      <c r="AF90" s="236">
        <f t="shared" si="38"/>
        <v>-67000</v>
      </c>
    </row>
    <row r="91" spans="1:35" s="6" customFormat="1" ht="12">
      <c r="C91" s="70">
        <f>C62-C88</f>
        <v>-1074.470588235301</v>
      </c>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row>
    <row r="92" spans="1:35">
      <c r="C92" s="98"/>
      <c r="D92" s="98"/>
      <c r="E92" s="98"/>
      <c r="F92" s="98"/>
      <c r="G92" s="98"/>
      <c r="H92" s="98"/>
      <c r="I92" s="98"/>
      <c r="J92" s="98"/>
      <c r="K92" s="98"/>
      <c r="L92" s="98"/>
      <c r="M92" s="98"/>
      <c r="N92" s="98"/>
      <c r="O92" s="98"/>
      <c r="P92" s="98"/>
      <c r="Q92" s="98"/>
    </row>
    <row r="93" spans="1:35" s="4" customFormat="1" ht="16">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row>
    <row r="95" spans="1:35" ht="16">
      <c r="A95" s="170" t="s">
        <v>14</v>
      </c>
      <c r="B95" s="193">
        <v>0</v>
      </c>
      <c r="C95" s="193">
        <v>1</v>
      </c>
      <c r="D95" s="193">
        <f t="shared" ref="D95:AF95" si="39">C95+1</f>
        <v>2</v>
      </c>
      <c r="E95" s="193">
        <f t="shared" si="39"/>
        <v>3</v>
      </c>
      <c r="F95" s="193">
        <f t="shared" si="39"/>
        <v>4</v>
      </c>
      <c r="G95" s="193">
        <f t="shared" si="39"/>
        <v>5</v>
      </c>
      <c r="H95" s="193">
        <f t="shared" si="39"/>
        <v>6</v>
      </c>
      <c r="I95" s="193">
        <f t="shared" si="39"/>
        <v>7</v>
      </c>
      <c r="J95" s="193">
        <f t="shared" si="39"/>
        <v>8</v>
      </c>
      <c r="K95" s="193">
        <f t="shared" si="39"/>
        <v>9</v>
      </c>
      <c r="L95" s="193">
        <f t="shared" si="39"/>
        <v>10</v>
      </c>
      <c r="M95" s="193">
        <f t="shared" si="39"/>
        <v>11</v>
      </c>
      <c r="N95" s="193">
        <f t="shared" si="39"/>
        <v>12</v>
      </c>
      <c r="O95" s="193">
        <f t="shared" si="39"/>
        <v>13</v>
      </c>
      <c r="P95" s="193">
        <f t="shared" si="39"/>
        <v>14</v>
      </c>
      <c r="Q95" s="193">
        <f t="shared" si="39"/>
        <v>15</v>
      </c>
      <c r="R95" s="193">
        <f t="shared" si="39"/>
        <v>16</v>
      </c>
      <c r="S95" s="193">
        <f t="shared" si="39"/>
        <v>17</v>
      </c>
      <c r="T95" s="193">
        <f t="shared" si="39"/>
        <v>18</v>
      </c>
      <c r="U95" s="193">
        <f t="shared" si="39"/>
        <v>19</v>
      </c>
      <c r="V95" s="193">
        <f t="shared" si="39"/>
        <v>20</v>
      </c>
      <c r="W95" s="193">
        <f t="shared" si="39"/>
        <v>21</v>
      </c>
      <c r="X95" s="193">
        <f t="shared" si="39"/>
        <v>22</v>
      </c>
      <c r="Y95" s="193">
        <f t="shared" si="39"/>
        <v>23</v>
      </c>
      <c r="Z95" s="193">
        <f t="shared" si="39"/>
        <v>24</v>
      </c>
      <c r="AA95" s="193">
        <f t="shared" si="39"/>
        <v>25</v>
      </c>
      <c r="AB95" s="193">
        <f t="shared" si="39"/>
        <v>26</v>
      </c>
      <c r="AC95" s="193">
        <f t="shared" si="39"/>
        <v>27</v>
      </c>
      <c r="AD95" s="193">
        <f t="shared" si="39"/>
        <v>28</v>
      </c>
      <c r="AE95" s="193">
        <f t="shared" si="39"/>
        <v>29</v>
      </c>
      <c r="AF95" s="194">
        <f t="shared" si="39"/>
        <v>30</v>
      </c>
    </row>
    <row r="96" spans="1:35" ht="16">
      <c r="A96" s="224"/>
      <c r="B96" s="15">
        <v>46387</v>
      </c>
      <c r="C96" s="15">
        <v>46752</v>
      </c>
      <c r="D96" s="15">
        <f>C96+365</f>
        <v>47117</v>
      </c>
      <c r="E96" s="15">
        <f>D96+366</f>
        <v>47483</v>
      </c>
      <c r="F96" s="15">
        <f>E96+365</f>
        <v>47848</v>
      </c>
      <c r="G96" s="15">
        <f>F96+365</f>
        <v>48213</v>
      </c>
      <c r="H96" s="15">
        <f>G96+366</f>
        <v>48579</v>
      </c>
      <c r="I96" s="15">
        <f>H96+365</f>
        <v>48944</v>
      </c>
      <c r="J96" s="15">
        <f>I96+365</f>
        <v>49309</v>
      </c>
      <c r="K96" s="15">
        <f>J96+365</f>
        <v>49674</v>
      </c>
      <c r="L96" s="15">
        <f>K96+366</f>
        <v>50040</v>
      </c>
      <c r="M96" s="15">
        <f>L96+365</f>
        <v>50405</v>
      </c>
      <c r="N96" s="15">
        <f>M96+365</f>
        <v>50770</v>
      </c>
      <c r="O96" s="15">
        <f>N96+365</f>
        <v>51135</v>
      </c>
      <c r="P96" s="15">
        <f>O96+366</f>
        <v>51501</v>
      </c>
      <c r="Q96" s="15">
        <f>P96+365</f>
        <v>51866</v>
      </c>
      <c r="R96" s="15">
        <f>Q96+365</f>
        <v>52231</v>
      </c>
      <c r="S96" s="15">
        <f>R96+365</f>
        <v>52596</v>
      </c>
      <c r="T96" s="15">
        <f>S96+366</f>
        <v>52962</v>
      </c>
      <c r="U96" s="15">
        <f>T96+365</f>
        <v>53327</v>
      </c>
      <c r="V96" s="15">
        <f>U96+365</f>
        <v>53692</v>
      </c>
      <c r="W96" s="15">
        <f>V96+365</f>
        <v>54057</v>
      </c>
      <c r="X96" s="15">
        <f>W96+366</f>
        <v>54423</v>
      </c>
      <c r="Y96" s="15">
        <f>X96+365</f>
        <v>54788</v>
      </c>
      <c r="Z96" s="15">
        <f>Y96+365</f>
        <v>55153</v>
      </c>
      <c r="AA96" s="15">
        <f>Z96+365</f>
        <v>55518</v>
      </c>
      <c r="AB96" s="15">
        <f>AA96+366</f>
        <v>55884</v>
      </c>
      <c r="AC96" s="15">
        <f>AB96+365</f>
        <v>56249</v>
      </c>
      <c r="AD96" s="15">
        <f>AC96+365</f>
        <v>56614</v>
      </c>
      <c r="AE96" s="15">
        <f>AD96+365</f>
        <v>56979</v>
      </c>
      <c r="AF96" s="195">
        <f>AE96+366</f>
        <v>57345</v>
      </c>
      <c r="AG96" s="15"/>
      <c r="AH96" s="15"/>
      <c r="AI96" s="15"/>
    </row>
    <row r="97" spans="1:33">
      <c r="A97" s="159"/>
      <c r="B97" s="3">
        <v>2026</v>
      </c>
      <c r="C97" s="3">
        <v>2027</v>
      </c>
      <c r="D97" s="3">
        <v>2028</v>
      </c>
      <c r="E97" s="3">
        <v>2029</v>
      </c>
      <c r="F97" s="3">
        <v>2030</v>
      </c>
      <c r="G97" s="3">
        <v>2031</v>
      </c>
      <c r="H97" s="3">
        <v>2032</v>
      </c>
      <c r="I97" s="3">
        <v>2033</v>
      </c>
      <c r="J97" s="3">
        <v>2034</v>
      </c>
      <c r="K97" s="3">
        <v>2035</v>
      </c>
      <c r="L97" s="3">
        <v>2036</v>
      </c>
      <c r="M97" s="3">
        <v>2037</v>
      </c>
      <c r="N97" s="3">
        <v>2038</v>
      </c>
      <c r="O97" s="3">
        <v>2039</v>
      </c>
      <c r="P97" s="3">
        <v>2040</v>
      </c>
      <c r="Q97" s="3">
        <v>2041</v>
      </c>
      <c r="R97" s="3">
        <v>2042</v>
      </c>
      <c r="S97" s="3">
        <v>2043</v>
      </c>
      <c r="T97" s="3">
        <v>2044</v>
      </c>
      <c r="U97" s="3">
        <v>2045</v>
      </c>
      <c r="V97" s="3">
        <v>2046</v>
      </c>
      <c r="W97" s="3">
        <v>2047</v>
      </c>
      <c r="X97" s="3">
        <v>2048</v>
      </c>
      <c r="Y97" s="3">
        <v>2049</v>
      </c>
      <c r="Z97" s="3">
        <v>2050</v>
      </c>
      <c r="AA97" s="3">
        <v>2051</v>
      </c>
      <c r="AB97" s="3">
        <v>2052</v>
      </c>
      <c r="AC97" s="3">
        <v>2053</v>
      </c>
      <c r="AD97" s="3">
        <v>2054</v>
      </c>
      <c r="AE97" s="3">
        <v>2055</v>
      </c>
      <c r="AF97" s="176">
        <v>2056</v>
      </c>
    </row>
    <row r="98" spans="1:33">
      <c r="A98" s="159" t="s">
        <v>15</v>
      </c>
      <c r="B98" s="3">
        <v>0</v>
      </c>
      <c r="C98" s="99">
        <f t="shared" ref="C98:AF98" si="40">C77</f>
        <v>23873.529411764699</v>
      </c>
      <c r="D98" s="99">
        <f t="shared" si="40"/>
        <v>51387.058823529398</v>
      </c>
      <c r="E98" s="99">
        <f t="shared" si="40"/>
        <v>78900.588235294155</v>
      </c>
      <c r="F98" s="99">
        <f t="shared" si="40"/>
        <v>106414.1176470588</v>
      </c>
      <c r="G98" s="99">
        <f t="shared" si="40"/>
        <v>133927.64705882361</v>
      </c>
      <c r="H98" s="99">
        <f t="shared" si="40"/>
        <v>161441.17647058819</v>
      </c>
      <c r="I98" s="99">
        <f t="shared" si="40"/>
        <v>188954.70588235301</v>
      </c>
      <c r="J98" s="99">
        <f t="shared" si="40"/>
        <v>216468.23529411759</v>
      </c>
      <c r="K98" s="99">
        <f t="shared" si="40"/>
        <v>243981.76470588241</v>
      </c>
      <c r="L98" s="99">
        <f t="shared" si="40"/>
        <v>271495.29411764722</v>
      </c>
      <c r="M98" s="99">
        <f>M77</f>
        <v>208135.29411764722</v>
      </c>
      <c r="N98" s="99">
        <f t="shared" si="40"/>
        <v>208135.29411764722</v>
      </c>
      <c r="O98" s="99">
        <f t="shared" si="40"/>
        <v>208135.29411764722</v>
      </c>
      <c r="P98" s="99">
        <f t="shared" si="40"/>
        <v>208135.29411764722</v>
      </c>
      <c r="Q98" s="99">
        <f t="shared" si="40"/>
        <v>208135.29411764722</v>
      </c>
      <c r="R98" s="99">
        <f t="shared" si="40"/>
        <v>208135.29411764722</v>
      </c>
      <c r="S98" s="99">
        <f t="shared" si="40"/>
        <v>208135.29411764722</v>
      </c>
      <c r="T98" s="99">
        <f t="shared" si="40"/>
        <v>208135.29411764722</v>
      </c>
      <c r="U98" s="99">
        <f t="shared" si="40"/>
        <v>208135.29411764722</v>
      </c>
      <c r="V98" s="99">
        <f t="shared" si="40"/>
        <v>208135.29411764722</v>
      </c>
      <c r="W98" s="99">
        <f t="shared" si="40"/>
        <v>180621.76470588241</v>
      </c>
      <c r="X98" s="99">
        <f t="shared" si="40"/>
        <v>153108.23529411759</v>
      </c>
      <c r="Y98" s="99">
        <f t="shared" si="40"/>
        <v>125594.70588235301</v>
      </c>
      <c r="Z98" s="99">
        <f t="shared" si="40"/>
        <v>98081.176470588311</v>
      </c>
      <c r="AA98" s="99">
        <f t="shared" si="40"/>
        <v>70567.647058823612</v>
      </c>
      <c r="AB98" s="99">
        <f t="shared" si="40"/>
        <v>43054.117647058913</v>
      </c>
      <c r="AC98" s="99">
        <f t="shared" si="40"/>
        <v>15540.588235294214</v>
      </c>
      <c r="AD98" s="99">
        <f t="shared" si="40"/>
        <v>-11972.941176470486</v>
      </c>
      <c r="AE98" s="99">
        <f t="shared" si="40"/>
        <v>-39486.470588235185</v>
      </c>
      <c r="AF98" s="225">
        <f t="shared" si="40"/>
        <v>-67000</v>
      </c>
    </row>
    <row r="99" spans="1:33">
      <c r="A99" s="159" t="s">
        <v>64</v>
      </c>
      <c r="B99" s="13"/>
      <c r="C99" s="99">
        <f t="shared" ref="C99:AF99" si="41">-C44</f>
        <v>-792000</v>
      </c>
      <c r="D99" s="99">
        <f t="shared" si="41"/>
        <v>-792000</v>
      </c>
      <c r="E99" s="99">
        <f t="shared" si="41"/>
        <v>-792000</v>
      </c>
      <c r="F99" s="99">
        <f t="shared" si="41"/>
        <v>-792000</v>
      </c>
      <c r="G99" s="99">
        <f t="shared" si="41"/>
        <v>-792000</v>
      </c>
      <c r="H99" s="99">
        <f t="shared" si="41"/>
        <v>-792000</v>
      </c>
      <c r="I99" s="99">
        <f t="shared" si="41"/>
        <v>-792000</v>
      </c>
      <c r="J99" s="99">
        <f t="shared" si="41"/>
        <v>-792000</v>
      </c>
      <c r="K99" s="99">
        <f t="shared" si="41"/>
        <v>-792000</v>
      </c>
      <c r="L99" s="99">
        <f t="shared" si="41"/>
        <v>-792000</v>
      </c>
      <c r="M99" s="99">
        <f t="shared" si="41"/>
        <v>0</v>
      </c>
      <c r="N99" s="99">
        <f t="shared" si="41"/>
        <v>0</v>
      </c>
      <c r="O99" s="99">
        <f t="shared" si="41"/>
        <v>0</v>
      </c>
      <c r="P99" s="99">
        <f t="shared" si="41"/>
        <v>0</v>
      </c>
      <c r="Q99" s="99">
        <f t="shared" si="41"/>
        <v>0</v>
      </c>
      <c r="R99" s="99">
        <f t="shared" si="41"/>
        <v>0</v>
      </c>
      <c r="S99" s="99">
        <f t="shared" si="41"/>
        <v>0</v>
      </c>
      <c r="T99" s="99">
        <f t="shared" si="41"/>
        <v>0</v>
      </c>
      <c r="U99" s="99">
        <f t="shared" si="41"/>
        <v>0</v>
      </c>
      <c r="V99" s="99">
        <f t="shared" si="41"/>
        <v>0</v>
      </c>
      <c r="W99" s="99">
        <f t="shared" si="41"/>
        <v>0</v>
      </c>
      <c r="X99" s="99">
        <f t="shared" si="41"/>
        <v>0</v>
      </c>
      <c r="Y99" s="99">
        <f t="shared" si="41"/>
        <v>0</v>
      </c>
      <c r="Z99" s="99">
        <f t="shared" si="41"/>
        <v>0</v>
      </c>
      <c r="AA99" s="99">
        <f t="shared" si="41"/>
        <v>0</v>
      </c>
      <c r="AB99" s="99">
        <f t="shared" si="41"/>
        <v>0</v>
      </c>
      <c r="AC99" s="99">
        <f t="shared" si="41"/>
        <v>0</v>
      </c>
      <c r="AD99" s="99">
        <f t="shared" si="41"/>
        <v>0</v>
      </c>
      <c r="AE99" s="99">
        <f t="shared" si="41"/>
        <v>0</v>
      </c>
      <c r="AF99" s="225">
        <f t="shared" si="41"/>
        <v>0</v>
      </c>
    </row>
    <row r="100" spans="1:33">
      <c r="A100" s="197" t="s">
        <v>17</v>
      </c>
      <c r="B100" s="13"/>
      <c r="C100" s="100">
        <f t="shared" ref="C100:AF100" si="42">$E$14*C44</f>
        <v>514800</v>
      </c>
      <c r="D100" s="100">
        <f t="shared" si="42"/>
        <v>514800</v>
      </c>
      <c r="E100" s="100">
        <f t="shared" si="42"/>
        <v>514800</v>
      </c>
      <c r="F100" s="100">
        <f t="shared" si="42"/>
        <v>514800</v>
      </c>
      <c r="G100" s="100">
        <f t="shared" si="42"/>
        <v>514800</v>
      </c>
      <c r="H100" s="100">
        <f t="shared" si="42"/>
        <v>514800</v>
      </c>
      <c r="I100" s="100">
        <f t="shared" si="42"/>
        <v>514800</v>
      </c>
      <c r="J100" s="100">
        <f t="shared" si="42"/>
        <v>514800</v>
      </c>
      <c r="K100" s="100">
        <f t="shared" si="42"/>
        <v>514800</v>
      </c>
      <c r="L100" s="100">
        <f t="shared" si="42"/>
        <v>514800</v>
      </c>
      <c r="M100" s="100">
        <f t="shared" si="42"/>
        <v>0</v>
      </c>
      <c r="N100" s="100">
        <f t="shared" si="42"/>
        <v>0</v>
      </c>
      <c r="O100" s="100">
        <f t="shared" si="42"/>
        <v>0</v>
      </c>
      <c r="P100" s="100">
        <f t="shared" si="42"/>
        <v>0</v>
      </c>
      <c r="Q100" s="100">
        <f t="shared" si="42"/>
        <v>0</v>
      </c>
      <c r="R100" s="100">
        <f t="shared" si="42"/>
        <v>0</v>
      </c>
      <c r="S100" s="100">
        <f t="shared" si="42"/>
        <v>0</v>
      </c>
      <c r="T100" s="100">
        <f t="shared" si="42"/>
        <v>0</v>
      </c>
      <c r="U100" s="100">
        <f t="shared" si="42"/>
        <v>0</v>
      </c>
      <c r="V100" s="100">
        <f t="shared" si="42"/>
        <v>0</v>
      </c>
      <c r="W100" s="100">
        <f t="shared" si="42"/>
        <v>0</v>
      </c>
      <c r="X100" s="100">
        <f t="shared" si="42"/>
        <v>0</v>
      </c>
      <c r="Y100" s="100">
        <f t="shared" si="42"/>
        <v>0</v>
      </c>
      <c r="Z100" s="100">
        <f t="shared" si="42"/>
        <v>0</v>
      </c>
      <c r="AA100" s="100">
        <f t="shared" si="42"/>
        <v>0</v>
      </c>
      <c r="AB100" s="100">
        <f t="shared" si="42"/>
        <v>0</v>
      </c>
      <c r="AC100" s="100">
        <f t="shared" si="42"/>
        <v>0</v>
      </c>
      <c r="AD100" s="100">
        <f t="shared" si="42"/>
        <v>0</v>
      </c>
      <c r="AE100" s="100">
        <f t="shared" si="42"/>
        <v>0</v>
      </c>
      <c r="AF100" s="226">
        <f t="shared" si="42"/>
        <v>0</v>
      </c>
    </row>
    <row r="101" spans="1:33">
      <c r="A101" s="197" t="s">
        <v>18</v>
      </c>
      <c r="B101" s="9">
        <f>E20</f>
        <v>200000</v>
      </c>
      <c r="C101" s="101">
        <f t="shared" ref="C101:AF101" si="43">$E$18*(C44)</f>
        <v>0</v>
      </c>
      <c r="D101" s="101">
        <f t="shared" si="43"/>
        <v>0</v>
      </c>
      <c r="E101" s="101">
        <f t="shared" si="43"/>
        <v>0</v>
      </c>
      <c r="F101" s="101">
        <f t="shared" si="43"/>
        <v>0</v>
      </c>
      <c r="G101" s="101">
        <f t="shared" si="43"/>
        <v>0</v>
      </c>
      <c r="H101" s="101">
        <f t="shared" si="43"/>
        <v>0</v>
      </c>
      <c r="I101" s="101">
        <f t="shared" si="43"/>
        <v>0</v>
      </c>
      <c r="J101" s="101">
        <f t="shared" si="43"/>
        <v>0</v>
      </c>
      <c r="K101" s="101">
        <f t="shared" si="43"/>
        <v>0</v>
      </c>
      <c r="L101" s="101">
        <f t="shared" si="43"/>
        <v>0</v>
      </c>
      <c r="M101" s="101">
        <f t="shared" si="43"/>
        <v>0</v>
      </c>
      <c r="N101" s="101">
        <f t="shared" si="43"/>
        <v>0</v>
      </c>
      <c r="O101" s="101">
        <f t="shared" si="43"/>
        <v>0</v>
      </c>
      <c r="P101" s="101">
        <f t="shared" si="43"/>
        <v>0</v>
      </c>
      <c r="Q101" s="101">
        <f t="shared" si="43"/>
        <v>0</v>
      </c>
      <c r="R101" s="101">
        <f t="shared" si="43"/>
        <v>0</v>
      </c>
      <c r="S101" s="101">
        <f t="shared" si="43"/>
        <v>0</v>
      </c>
      <c r="T101" s="101">
        <f t="shared" si="43"/>
        <v>0</v>
      </c>
      <c r="U101" s="101">
        <f t="shared" si="43"/>
        <v>0</v>
      </c>
      <c r="V101" s="101">
        <f t="shared" si="43"/>
        <v>0</v>
      </c>
      <c r="W101" s="101">
        <f t="shared" si="43"/>
        <v>0</v>
      </c>
      <c r="X101" s="101">
        <f t="shared" si="43"/>
        <v>0</v>
      </c>
      <c r="Y101" s="101">
        <f t="shared" si="43"/>
        <v>0</v>
      </c>
      <c r="Z101" s="101">
        <f t="shared" si="43"/>
        <v>0</v>
      </c>
      <c r="AA101" s="101">
        <f t="shared" si="43"/>
        <v>0</v>
      </c>
      <c r="AB101" s="101">
        <f t="shared" si="43"/>
        <v>0</v>
      </c>
      <c r="AC101" s="101">
        <f t="shared" si="43"/>
        <v>0</v>
      </c>
      <c r="AD101" s="101">
        <f t="shared" si="43"/>
        <v>0</v>
      </c>
      <c r="AE101" s="101">
        <f t="shared" si="43"/>
        <v>0</v>
      </c>
      <c r="AF101" s="227">
        <f t="shared" si="43"/>
        <v>0</v>
      </c>
    </row>
    <row r="102" spans="1:33">
      <c r="A102" s="197" t="s">
        <v>19</v>
      </c>
      <c r="B102" s="16"/>
      <c r="C102" s="55">
        <f t="shared" ref="C102:AF102" si="44">C45</f>
        <v>277200</v>
      </c>
      <c r="D102" s="55">
        <f t="shared" si="44"/>
        <v>277200</v>
      </c>
      <c r="E102" s="55">
        <f t="shared" si="44"/>
        <v>277200</v>
      </c>
      <c r="F102" s="55">
        <f t="shared" si="44"/>
        <v>277200</v>
      </c>
      <c r="G102" s="55">
        <f t="shared" si="44"/>
        <v>277200</v>
      </c>
      <c r="H102" s="55">
        <f t="shared" si="44"/>
        <v>277200</v>
      </c>
      <c r="I102" s="55">
        <f t="shared" si="44"/>
        <v>277200</v>
      </c>
      <c r="J102" s="55">
        <f t="shared" si="44"/>
        <v>277200</v>
      </c>
      <c r="K102" s="55">
        <f t="shared" si="44"/>
        <v>277200</v>
      </c>
      <c r="L102" s="55">
        <f t="shared" si="44"/>
        <v>277200</v>
      </c>
      <c r="M102" s="55">
        <f t="shared" si="44"/>
        <v>0</v>
      </c>
      <c r="N102" s="55">
        <f t="shared" si="44"/>
        <v>0</v>
      </c>
      <c r="O102" s="55">
        <f t="shared" si="44"/>
        <v>0</v>
      </c>
      <c r="P102" s="55">
        <f t="shared" si="44"/>
        <v>0</v>
      </c>
      <c r="Q102" s="55">
        <f t="shared" si="44"/>
        <v>0</v>
      </c>
      <c r="R102" s="55">
        <f t="shared" si="44"/>
        <v>0</v>
      </c>
      <c r="S102" s="55">
        <f t="shared" si="44"/>
        <v>0</v>
      </c>
      <c r="T102" s="55">
        <f t="shared" si="44"/>
        <v>0</v>
      </c>
      <c r="U102" s="55">
        <f t="shared" si="44"/>
        <v>0</v>
      </c>
      <c r="V102" s="55">
        <f t="shared" si="44"/>
        <v>0</v>
      </c>
      <c r="W102" s="55">
        <f t="shared" si="44"/>
        <v>0</v>
      </c>
      <c r="X102" s="55">
        <f t="shared" si="44"/>
        <v>0</v>
      </c>
      <c r="Y102" s="55">
        <f t="shared" si="44"/>
        <v>0</v>
      </c>
      <c r="Z102" s="55">
        <f t="shared" si="44"/>
        <v>0</v>
      </c>
      <c r="AA102" s="55">
        <f t="shared" si="44"/>
        <v>0</v>
      </c>
      <c r="AB102" s="55">
        <f t="shared" si="44"/>
        <v>0</v>
      </c>
      <c r="AC102" s="55">
        <f t="shared" si="44"/>
        <v>0</v>
      </c>
      <c r="AD102" s="55">
        <f t="shared" si="44"/>
        <v>0</v>
      </c>
      <c r="AE102" s="55">
        <f t="shared" si="44"/>
        <v>0</v>
      </c>
      <c r="AF102" s="165">
        <f t="shared" si="44"/>
        <v>0</v>
      </c>
    </row>
    <row r="103" spans="1:33">
      <c r="A103" s="159" t="s">
        <v>50</v>
      </c>
      <c r="C103" s="99">
        <f>SUM('TH - DEV'!B123:B124)</f>
        <v>-24931.673022833769</v>
      </c>
      <c r="D103" s="99">
        <f>SUM('TH - DEV'!C123:C124)</f>
        <v>-49863.346045667538</v>
      </c>
      <c r="E103" s="99">
        <f>SUM('TH - DEV'!D123:D124)</f>
        <v>-74795.019068501308</v>
      </c>
      <c r="F103" s="99">
        <f>SUM('TH - DEV'!E123:E124)</f>
        <v>-99726.692091335077</v>
      </c>
      <c r="G103" s="99">
        <f>SUM('TH - DEV'!F123:F124)</f>
        <v>-124658.36511416885</v>
      </c>
      <c r="H103" s="99">
        <f>SUM('TH - DEV'!G123:G124)</f>
        <v>-149590.03813700262</v>
      </c>
      <c r="I103" s="99">
        <f>SUM('TH - DEV'!H123:H124)</f>
        <v>-174521.71115983638</v>
      </c>
      <c r="J103" s="99">
        <f>SUM('TH - DEV'!I123:I124)</f>
        <v>-199453.38418267018</v>
      </c>
      <c r="K103" s="99">
        <f>SUM('TH - DEV'!J123:J124)</f>
        <v>-224385.05720550392</v>
      </c>
      <c r="L103" s="99">
        <f>SUM('TH - DEV'!K123:K124)</f>
        <v>-249316.73022833769</v>
      </c>
      <c r="M103" s="99">
        <f>SUM('TH - DEV'!L123:L124)</f>
        <v>-249316.73022833769</v>
      </c>
      <c r="N103" s="99">
        <f>SUM('TH - DEV'!M123:M124)</f>
        <v>-249316.73022833766</v>
      </c>
      <c r="O103" s="99">
        <f>SUM('TH - DEV'!N123:N124)</f>
        <v>-249316.73022833769</v>
      </c>
      <c r="P103" s="99">
        <f>SUM('TH - DEV'!O123:O124)</f>
        <v>-249316.73022833766</v>
      </c>
      <c r="Q103" s="99">
        <f>SUM('TH - DEV'!P123:P124)</f>
        <v>-249316.73022833766</v>
      </c>
      <c r="R103" s="99">
        <f>SUM('TH - DEV'!Q123:Q124)</f>
        <v>-224385.05720550389</v>
      </c>
      <c r="S103" s="99">
        <f>SUM('TH - DEV'!R123:R124)</f>
        <v>-199453.38418267012</v>
      </c>
      <c r="T103" s="99">
        <f>SUM('TH - DEV'!S123:S124)</f>
        <v>-174521.71115983638</v>
      </c>
      <c r="U103" s="99">
        <f>SUM('TH - DEV'!T123:T124)</f>
        <v>-149590.03813700262</v>
      </c>
      <c r="V103" s="99">
        <f>SUM('TH - DEV'!U123:U124)</f>
        <v>-124658.36511416885</v>
      </c>
      <c r="W103" s="99">
        <f>SUM('TH - DEV'!V123:V124)</f>
        <v>-99726.692091335077</v>
      </c>
      <c r="X103" s="99">
        <f>SUM('TH - DEV'!W123:W124)</f>
        <v>-74795.019068501308</v>
      </c>
      <c r="Y103" s="99">
        <f>SUM('TH - DEV'!X123:X124)</f>
        <v>-49863.346045667538</v>
      </c>
      <c r="Z103" s="99">
        <f>SUM('TH - DEV'!Y123:Y124)</f>
        <v>-24931.673022833769</v>
      </c>
      <c r="AA103" s="99">
        <f>SUM('TH - DEV'!Z123:Z124)</f>
        <v>0</v>
      </c>
      <c r="AB103" s="99">
        <f>SUM('TH - DEV'!AA123:AA124)</f>
        <v>0</v>
      </c>
      <c r="AC103" s="99">
        <f>SUM('TH - DEV'!AB123:AB124)</f>
        <v>0</v>
      </c>
      <c r="AD103" s="99">
        <f>SUM('TH - DEV'!AC123:AC124)</f>
        <v>0</v>
      </c>
      <c r="AE103" s="99">
        <f>SUM('TH - DEV'!AD123:AD124)</f>
        <v>0</v>
      </c>
      <c r="AF103" s="225">
        <f>SUM('TH - DEV'!AE123:AE124)</f>
        <v>0</v>
      </c>
    </row>
    <row r="104" spans="1:33">
      <c r="A104" s="159" t="s">
        <v>20</v>
      </c>
      <c r="C104" s="17"/>
      <c r="D104" s="17"/>
      <c r="E104" s="17"/>
      <c r="F104" s="17"/>
      <c r="G104" s="17"/>
      <c r="H104" s="17"/>
      <c r="I104" s="17"/>
      <c r="J104" s="17"/>
      <c r="K104" s="17"/>
      <c r="L104" s="17"/>
      <c r="M104" s="17"/>
      <c r="N104" s="17"/>
      <c r="O104" s="17"/>
      <c r="P104" s="17"/>
      <c r="Q104" s="17"/>
      <c r="R104" s="17"/>
      <c r="S104" s="17"/>
      <c r="T104" s="17"/>
      <c r="U104" s="17"/>
      <c r="V104" s="13"/>
      <c r="W104" s="17"/>
      <c r="X104" s="17"/>
      <c r="Y104" s="17"/>
      <c r="Z104" s="17"/>
      <c r="AA104" s="17"/>
      <c r="AB104" s="17"/>
      <c r="AC104" s="17"/>
      <c r="AD104" s="17"/>
      <c r="AE104" s="17"/>
      <c r="AF104" s="228"/>
    </row>
    <row r="105" spans="1:33">
      <c r="A105" s="166" t="s">
        <v>21</v>
      </c>
      <c r="B105" s="199">
        <f>SUM(B98:B104)</f>
        <v>200000</v>
      </c>
      <c r="C105" s="199">
        <f>SUM(C98:C104)+B105</f>
        <v>198941.85638893093</v>
      </c>
      <c r="D105" s="199">
        <f t="shared" ref="D105:AF105" si="45">SUM(D98:D104)+C105</f>
        <v>200465.56916679279</v>
      </c>
      <c r="E105" s="199">
        <f t="shared" si="45"/>
        <v>204571.1383335857</v>
      </c>
      <c r="F105" s="199">
        <f t="shared" si="45"/>
        <v>211258.56388930941</v>
      </c>
      <c r="G105" s="199">
        <f t="shared" si="45"/>
        <v>220527.84583396418</v>
      </c>
      <c r="H105" s="199">
        <f t="shared" si="45"/>
        <v>232378.98416754976</v>
      </c>
      <c r="I105" s="199">
        <f t="shared" si="45"/>
        <v>246811.97889006638</v>
      </c>
      <c r="J105" s="199">
        <f t="shared" si="45"/>
        <v>263826.83000151382</v>
      </c>
      <c r="K105" s="199">
        <f t="shared" si="45"/>
        <v>283423.53750189231</v>
      </c>
      <c r="L105" s="199">
        <f t="shared" si="45"/>
        <v>305602.10139120184</v>
      </c>
      <c r="M105" s="199">
        <f t="shared" si="45"/>
        <v>264420.66528051137</v>
      </c>
      <c r="N105" s="199">
        <f t="shared" si="45"/>
        <v>223239.22916982093</v>
      </c>
      <c r="O105" s="199">
        <f t="shared" si="45"/>
        <v>182057.79305913046</v>
      </c>
      <c r="P105" s="199">
        <f t="shared" si="45"/>
        <v>140876.35694844002</v>
      </c>
      <c r="Q105" s="199">
        <f t="shared" si="45"/>
        <v>99694.920837749582</v>
      </c>
      <c r="R105" s="199">
        <f t="shared" si="45"/>
        <v>83445.157749892911</v>
      </c>
      <c r="S105" s="199">
        <f t="shared" si="45"/>
        <v>92127.06768487001</v>
      </c>
      <c r="T105" s="199">
        <f t="shared" si="45"/>
        <v>125740.65064268085</v>
      </c>
      <c r="U105" s="199">
        <f t="shared" si="45"/>
        <v>184285.90662332546</v>
      </c>
      <c r="V105" s="199">
        <f t="shared" si="45"/>
        <v>267762.8356268038</v>
      </c>
      <c r="W105" s="199">
        <f t="shared" si="45"/>
        <v>348657.90824135114</v>
      </c>
      <c r="X105" s="199">
        <f t="shared" si="45"/>
        <v>426971.12446696742</v>
      </c>
      <c r="Y105" s="199">
        <f t="shared" si="45"/>
        <v>502702.48430365289</v>
      </c>
      <c r="Z105" s="199">
        <f t="shared" si="45"/>
        <v>575851.98775140743</v>
      </c>
      <c r="AA105" s="199">
        <f t="shared" si="45"/>
        <v>646419.63481023104</v>
      </c>
      <c r="AB105" s="199">
        <f t="shared" si="45"/>
        <v>689473.75245728996</v>
      </c>
      <c r="AC105" s="199">
        <f t="shared" si="45"/>
        <v>705014.34069258417</v>
      </c>
      <c r="AD105" s="199">
        <f t="shared" si="45"/>
        <v>693041.39951611368</v>
      </c>
      <c r="AE105" s="199">
        <f t="shared" si="45"/>
        <v>653554.9289278785</v>
      </c>
      <c r="AF105" s="200">
        <f t="shared" si="45"/>
        <v>586554.9289278785</v>
      </c>
      <c r="AG105" s="18"/>
    </row>
    <row r="106" spans="1:33">
      <c r="AF106" s="9"/>
    </row>
    <row r="108" spans="1:33" hidden="1" outlineLevel="1">
      <c r="B108" s="3">
        <v>1</v>
      </c>
      <c r="C108" s="3">
        <v>2</v>
      </c>
      <c r="D108" s="3">
        <v>3</v>
      </c>
      <c r="E108" s="3">
        <v>4</v>
      </c>
      <c r="F108" s="3">
        <v>5</v>
      </c>
      <c r="G108" s="3">
        <v>6</v>
      </c>
      <c r="H108" s="3">
        <v>7</v>
      </c>
      <c r="I108" s="3">
        <v>8</v>
      </c>
      <c r="J108" s="3">
        <v>9</v>
      </c>
      <c r="K108" s="3">
        <v>10</v>
      </c>
      <c r="L108" s="3">
        <v>11</v>
      </c>
      <c r="M108" s="3">
        <v>12</v>
      </c>
      <c r="N108" s="3">
        <v>13</v>
      </c>
      <c r="O108" s="3">
        <v>14</v>
      </c>
      <c r="P108" s="3">
        <v>15</v>
      </c>
      <c r="Q108" s="3">
        <v>16</v>
      </c>
      <c r="R108" s="3">
        <v>17</v>
      </c>
      <c r="S108" s="3">
        <v>18</v>
      </c>
      <c r="T108" s="3">
        <v>19</v>
      </c>
      <c r="U108" s="3">
        <v>20</v>
      </c>
      <c r="V108" s="3">
        <v>21</v>
      </c>
    </row>
    <row r="109" spans="1:33" hidden="1" outlineLevel="1">
      <c r="A109" s="56" t="s">
        <v>56</v>
      </c>
      <c r="B109" s="9">
        <f>-(1-E14)*C44</f>
        <v>-277200</v>
      </c>
      <c r="C109" s="9">
        <f>C98-C64</f>
        <v>-39486.470588235301</v>
      </c>
      <c r="D109" s="9">
        <f>C109</f>
        <v>-39486.470588235301</v>
      </c>
      <c r="E109" s="9">
        <f t="shared" ref="E109:T109" si="46">D109</f>
        <v>-39486.470588235301</v>
      </c>
      <c r="F109" s="9">
        <f t="shared" si="46"/>
        <v>-39486.470588235301</v>
      </c>
      <c r="G109" s="9">
        <f t="shared" si="46"/>
        <v>-39486.470588235301</v>
      </c>
      <c r="H109" s="9">
        <f t="shared" si="46"/>
        <v>-39486.470588235301</v>
      </c>
      <c r="I109" s="9">
        <f t="shared" si="46"/>
        <v>-39486.470588235301</v>
      </c>
      <c r="J109" s="9">
        <f t="shared" si="46"/>
        <v>-39486.470588235301</v>
      </c>
      <c r="K109" s="9">
        <f t="shared" si="46"/>
        <v>-39486.470588235301</v>
      </c>
      <c r="L109" s="9">
        <f t="shared" si="46"/>
        <v>-39486.470588235301</v>
      </c>
      <c r="M109" s="9">
        <f t="shared" si="46"/>
        <v>-39486.470588235301</v>
      </c>
      <c r="N109" s="9">
        <f t="shared" si="46"/>
        <v>-39486.470588235301</v>
      </c>
      <c r="O109" s="9">
        <f t="shared" si="46"/>
        <v>-39486.470588235301</v>
      </c>
      <c r="P109" s="9">
        <f t="shared" si="46"/>
        <v>-39486.470588235301</v>
      </c>
      <c r="Q109" s="9">
        <f t="shared" si="46"/>
        <v>-39486.470588235301</v>
      </c>
      <c r="R109" s="9">
        <f t="shared" si="46"/>
        <v>-39486.470588235301</v>
      </c>
      <c r="S109" s="9">
        <f t="shared" si="46"/>
        <v>-39486.470588235301</v>
      </c>
      <c r="T109" s="9">
        <f t="shared" si="46"/>
        <v>-39486.470588235301</v>
      </c>
      <c r="U109" s="9">
        <f>T109</f>
        <v>-39486.470588235301</v>
      </c>
      <c r="V109" s="9">
        <f t="shared" ref="V109" si="47">U109</f>
        <v>-39486.470588235301</v>
      </c>
      <c r="W109" s="9"/>
      <c r="X109" s="9"/>
      <c r="Y109" s="9"/>
      <c r="Z109" s="9"/>
      <c r="AA109" s="9"/>
      <c r="AB109" s="9"/>
      <c r="AC109" s="9"/>
      <c r="AD109" s="9"/>
      <c r="AE109" s="9"/>
      <c r="AF109" s="9"/>
    </row>
    <row r="110" spans="1:33" hidden="1" outlineLevel="1">
      <c r="A110" s="51" t="s">
        <v>54</v>
      </c>
      <c r="B110" s="39" t="e">
        <f>XIRR(B109:V109,$B$96:$V$96)</f>
        <v>#NUM!</v>
      </c>
    </row>
    <row r="111" spans="1:33" hidden="1" outlineLevel="1">
      <c r="A111" s="51"/>
      <c r="B111" s="9">
        <f>-E20</f>
        <v>-200000</v>
      </c>
      <c r="C111" s="3">
        <v>0</v>
      </c>
      <c r="D111" s="3">
        <v>0</v>
      </c>
      <c r="E111" s="3">
        <v>0</v>
      </c>
      <c r="F111" s="3">
        <v>0</v>
      </c>
      <c r="G111" s="3">
        <v>0</v>
      </c>
      <c r="H111" s="3">
        <v>0</v>
      </c>
      <c r="I111" s="3">
        <v>0</v>
      </c>
      <c r="J111" s="3">
        <v>0</v>
      </c>
      <c r="K111" s="3">
        <v>0</v>
      </c>
      <c r="L111" s="3">
        <v>0</v>
      </c>
      <c r="M111" s="3">
        <v>0</v>
      </c>
      <c r="N111" s="3">
        <v>0</v>
      </c>
      <c r="O111" s="3">
        <v>0</v>
      </c>
      <c r="P111" s="3">
        <v>0</v>
      </c>
      <c r="Q111" s="3">
        <v>0</v>
      </c>
      <c r="R111" s="3">
        <v>0</v>
      </c>
      <c r="S111" s="3">
        <v>0</v>
      </c>
      <c r="T111" s="3">
        <v>0</v>
      </c>
      <c r="U111" s="3">
        <v>0</v>
      </c>
      <c r="V111" s="9">
        <f>V105</f>
        <v>267762.8356268038</v>
      </c>
    </row>
    <row r="112" spans="1:33" hidden="1" outlineLevel="1">
      <c r="A112" s="3" t="s">
        <v>65</v>
      </c>
      <c r="C112" s="102">
        <f>-C98/C103</f>
        <v>0.95755825892229673</v>
      </c>
      <c r="D112" s="102">
        <f t="shared" ref="D112:AF112" si="48">-D77/D103</f>
        <v>1.0305577723658248</v>
      </c>
      <c r="E112" s="102">
        <f t="shared" si="48"/>
        <v>1.0548909435136682</v>
      </c>
      <c r="F112" s="102">
        <f t="shared" si="48"/>
        <v>1.0670575290875888</v>
      </c>
      <c r="G112" s="102">
        <f t="shared" si="48"/>
        <v>1.0743574804319427</v>
      </c>
      <c r="H112" s="102">
        <f t="shared" si="48"/>
        <v>1.0792241146615102</v>
      </c>
      <c r="I112" s="102">
        <f t="shared" si="48"/>
        <v>1.0827002819683456</v>
      </c>
      <c r="J112" s="102">
        <f t="shared" si="48"/>
        <v>1.0853074074484708</v>
      </c>
      <c r="K112" s="102">
        <f t="shared" si="48"/>
        <v>1.0873351717107915</v>
      </c>
      <c r="L112" s="102">
        <f t="shared" si="48"/>
        <v>1.0889573831206483</v>
      </c>
      <c r="M112" s="102">
        <f t="shared" si="48"/>
        <v>0.83482281324251972</v>
      </c>
      <c r="N112" s="102">
        <f t="shared" si="48"/>
        <v>0.83482281324251983</v>
      </c>
      <c r="O112" s="102">
        <f t="shared" si="48"/>
        <v>0.83482281324251972</v>
      </c>
      <c r="P112" s="102">
        <f t="shared" si="48"/>
        <v>0.83482281324251983</v>
      </c>
      <c r="Q112" s="102">
        <f t="shared" si="48"/>
        <v>0.83482281324251983</v>
      </c>
      <c r="R112" s="102">
        <f t="shared" si="48"/>
        <v>0.92758090360279977</v>
      </c>
      <c r="S112" s="102">
        <f t="shared" si="48"/>
        <v>1.0435285165531498</v>
      </c>
      <c r="T112" s="102">
        <f t="shared" si="48"/>
        <v>1.1926040189178853</v>
      </c>
      <c r="U112" s="102">
        <f t="shared" si="48"/>
        <v>1.3913713554041995</v>
      </c>
      <c r="V112" s="102">
        <f t="shared" si="48"/>
        <v>1.6696456264850394</v>
      </c>
      <c r="W112" s="102">
        <f t="shared" si="48"/>
        <v>1.81116771165396</v>
      </c>
      <c r="X112" s="102">
        <f t="shared" si="48"/>
        <v>2.0470378536021605</v>
      </c>
      <c r="Y112" s="102">
        <f t="shared" si="48"/>
        <v>2.5187781374985669</v>
      </c>
      <c r="Z112" s="102">
        <f t="shared" si="48"/>
        <v>3.9339989891877809</v>
      </c>
      <c r="AA112" s="102" t="e">
        <f t="shared" si="48"/>
        <v>#DIV/0!</v>
      </c>
      <c r="AB112" s="102" t="e">
        <f t="shared" si="48"/>
        <v>#DIV/0!</v>
      </c>
      <c r="AC112" s="102" t="e">
        <f t="shared" si="48"/>
        <v>#DIV/0!</v>
      </c>
      <c r="AD112" s="102" t="e">
        <f t="shared" si="48"/>
        <v>#DIV/0!</v>
      </c>
      <c r="AE112" s="102" t="e">
        <f t="shared" si="48"/>
        <v>#DIV/0!</v>
      </c>
      <c r="AF112" s="102" t="e">
        <f t="shared" si="48"/>
        <v>#DIV/0!</v>
      </c>
    </row>
    <row r="113" spans="1:33" hidden="1" outlineLevel="1">
      <c r="A113" s="3" t="s">
        <v>51</v>
      </c>
      <c r="C113" s="102">
        <f t="shared" ref="C113:P113" si="49">-SUM(C98:Q98)/SUM(C103:Q103)</f>
        <v>0.96168382012161802</v>
      </c>
      <c r="D113" s="102">
        <f t="shared" si="49"/>
        <v>0.95900416802011312</v>
      </c>
      <c r="E113" s="102">
        <f t="shared" si="49"/>
        <v>0.96348389557954883</v>
      </c>
      <c r="F113" s="102">
        <f t="shared" si="49"/>
        <v>0.97429381199878462</v>
      </c>
      <c r="G113" s="102">
        <f t="shared" si="49"/>
        <v>0.99134509513540292</v>
      </c>
      <c r="H113" s="102">
        <f t="shared" si="49"/>
        <v>1.0151566209775267</v>
      </c>
      <c r="I113" s="102">
        <f t="shared" si="49"/>
        <v>1.0379179169173789</v>
      </c>
      <c r="J113" s="102">
        <f t="shared" si="49"/>
        <v>1.0607236585534932</v>
      </c>
      <c r="K113" s="102">
        <f t="shared" si="49"/>
        <v>1.0847894901174782</v>
      </c>
      <c r="L113" s="102">
        <f t="shared" si="49"/>
        <v>1.1117066174006256</v>
      </c>
      <c r="M113" s="102">
        <f t="shared" si="49"/>
        <v>1.1438953968340801</v>
      </c>
      <c r="N113" s="102">
        <f t="shared" si="49"/>
        <v>1.2005731645221351</v>
      </c>
      <c r="O113" s="102">
        <f t="shared" si="49"/>
        <v>1.2576509064495469</v>
      </c>
      <c r="P113" s="102">
        <f t="shared" si="49"/>
        <v>1.3153132261114027</v>
      </c>
      <c r="Q113" s="103"/>
      <c r="R113" s="103"/>
      <c r="S113" s="103"/>
      <c r="T113" s="103"/>
      <c r="U113" s="103"/>
      <c r="V113" s="103"/>
      <c r="W113" s="103"/>
      <c r="X113" s="103"/>
      <c r="Y113" s="103"/>
      <c r="Z113" s="103"/>
      <c r="AA113" s="103"/>
      <c r="AB113" s="103"/>
      <c r="AC113" s="103"/>
      <c r="AD113" s="103"/>
      <c r="AE113" s="103"/>
      <c r="AF113" s="103"/>
    </row>
    <row r="114" spans="1:33" hidden="1" outlineLevel="1"/>
    <row r="115" spans="1:33" hidden="1" outlineLevel="1"/>
    <row r="116" spans="1:33" hidden="1" outlineLevel="1"/>
    <row r="117" spans="1:33" ht="15" hidden="1" outlineLevel="1">
      <c r="A117"/>
      <c r="B117">
        <v>1</v>
      </c>
      <c r="C117">
        <v>2</v>
      </c>
      <c r="D117">
        <v>3</v>
      </c>
      <c r="E117">
        <v>4</v>
      </c>
      <c r="F117">
        <v>5</v>
      </c>
      <c r="G117">
        <v>6</v>
      </c>
      <c r="H117">
        <v>7</v>
      </c>
      <c r="I117">
        <v>8</v>
      </c>
      <c r="J117">
        <v>9</v>
      </c>
      <c r="K117">
        <v>10</v>
      </c>
      <c r="L117">
        <v>11</v>
      </c>
      <c r="M117">
        <v>12</v>
      </c>
      <c r="N117">
        <v>13</v>
      </c>
      <c r="O117">
        <v>14</v>
      </c>
      <c r="P117">
        <v>15</v>
      </c>
      <c r="Q117">
        <v>16</v>
      </c>
      <c r="R117">
        <v>17</v>
      </c>
      <c r="S117">
        <v>18</v>
      </c>
      <c r="T117">
        <v>19</v>
      </c>
      <c r="U117">
        <v>20</v>
      </c>
      <c r="V117">
        <v>21</v>
      </c>
      <c r="W117">
        <v>22</v>
      </c>
      <c r="X117">
        <v>23</v>
      </c>
      <c r="Y117">
        <v>24</v>
      </c>
      <c r="Z117">
        <v>25</v>
      </c>
      <c r="AA117">
        <v>26</v>
      </c>
      <c r="AB117">
        <v>27</v>
      </c>
      <c r="AC117">
        <v>28</v>
      </c>
      <c r="AD117">
        <v>29</v>
      </c>
      <c r="AE117">
        <v>30</v>
      </c>
      <c r="AF117"/>
      <c r="AG117"/>
    </row>
    <row r="118" spans="1:33" ht="15" hidden="1" outlineLevel="1">
      <c r="A118" t="s">
        <v>40</v>
      </c>
      <c r="B118">
        <v>2027</v>
      </c>
      <c r="C118">
        <v>2028</v>
      </c>
      <c r="D118">
        <v>2029</v>
      </c>
      <c r="E118">
        <v>2030</v>
      </c>
      <c r="F118">
        <v>2031</v>
      </c>
      <c r="G118">
        <v>2032</v>
      </c>
      <c r="H118">
        <v>2033</v>
      </c>
      <c r="I118">
        <v>2034</v>
      </c>
      <c r="J118">
        <v>2035</v>
      </c>
      <c r="K118">
        <v>2036</v>
      </c>
      <c r="L118">
        <v>2037</v>
      </c>
      <c r="M118">
        <v>2038</v>
      </c>
      <c r="N118">
        <v>2039</v>
      </c>
      <c r="O118">
        <v>2040</v>
      </c>
      <c r="P118">
        <v>2041</v>
      </c>
      <c r="Q118">
        <v>2042</v>
      </c>
      <c r="R118">
        <v>2043</v>
      </c>
      <c r="S118">
        <v>2044</v>
      </c>
      <c r="T118">
        <v>2045</v>
      </c>
      <c r="U118">
        <v>2046</v>
      </c>
      <c r="V118">
        <v>2047</v>
      </c>
      <c r="W118">
        <v>2048</v>
      </c>
      <c r="X118">
        <v>2049</v>
      </c>
      <c r="Y118">
        <v>2050</v>
      </c>
      <c r="Z118">
        <v>2051</v>
      </c>
      <c r="AA118">
        <v>2052</v>
      </c>
      <c r="AB118">
        <v>2053</v>
      </c>
      <c r="AC118">
        <v>2054</v>
      </c>
      <c r="AD118">
        <v>2055</v>
      </c>
      <c r="AE118">
        <v>2056</v>
      </c>
      <c r="AF118"/>
      <c r="AG118"/>
    </row>
    <row r="119" spans="1:33" ht="15" hidden="1" outlineLevel="1">
      <c r="A119" s="1">
        <v>20</v>
      </c>
      <c r="B119" s="104">
        <f>'TH - DEV'!C44/'TH - DEV'!A119</f>
        <v>39600</v>
      </c>
      <c r="C119" s="104">
        <f>'TH - DEV'!D44/'TH - DEV'!$A$119+B119</f>
        <v>79200</v>
      </c>
      <c r="D119" s="104">
        <f>'TH - DEV'!E44/'TH - DEV'!$A$119+C119</f>
        <v>118800</v>
      </c>
      <c r="E119" s="104">
        <f>'TH - DEV'!F44/'TH - DEV'!$A$119+D119</f>
        <v>158400</v>
      </c>
      <c r="F119" s="104">
        <f>'TH - DEV'!G44/'TH - DEV'!$A$119+E119</f>
        <v>198000</v>
      </c>
      <c r="G119" s="104">
        <f>'TH - DEV'!H44/'TH - DEV'!$A$119+F119</f>
        <v>237600</v>
      </c>
      <c r="H119" s="104">
        <f>'TH - DEV'!I44/'TH - DEV'!$A$119+G119</f>
        <v>277200</v>
      </c>
      <c r="I119" s="104">
        <f>'TH - DEV'!J44/'TH - DEV'!$A$119+H119</f>
        <v>316800</v>
      </c>
      <c r="J119" s="104">
        <f>'TH - DEV'!K44/'TH - DEV'!$A$119+I119</f>
        <v>356400</v>
      </c>
      <c r="K119" s="104">
        <f>'TH - DEV'!L44/'TH - DEV'!$A$119+J119</f>
        <v>396000</v>
      </c>
      <c r="L119" s="104">
        <f>'TH - DEV'!M44/'TH - DEV'!$A$119+K119</f>
        <v>396000</v>
      </c>
      <c r="M119" s="104">
        <f>'TH - DEV'!N44/'TH - DEV'!$A$119+L119</f>
        <v>396000</v>
      </c>
      <c r="N119" s="104">
        <f>'TH - DEV'!O44/'TH - DEV'!$A$119+M119</f>
        <v>396000</v>
      </c>
      <c r="O119" s="104">
        <f>'TH - DEV'!P44/'TH - DEV'!$A$119+N119</f>
        <v>396000</v>
      </c>
      <c r="P119" s="104">
        <f>'TH - DEV'!Q44/'TH - DEV'!$A$119+O119</f>
        <v>396000</v>
      </c>
      <c r="Q119" s="104">
        <f>'TH - DEV'!R44/'TH - DEV'!$A$119+P119</f>
        <v>396000</v>
      </c>
      <c r="R119" s="104">
        <f>'TH - DEV'!S44/'TH - DEV'!$A$119+Q119</f>
        <v>396000</v>
      </c>
      <c r="S119" s="104">
        <f>'TH - DEV'!T44/'TH - DEV'!$A$119+R119</f>
        <v>396000</v>
      </c>
      <c r="T119" s="104">
        <f>'TH - DEV'!U44/'TH - DEV'!$A$119+S119</f>
        <v>396000</v>
      </c>
      <c r="U119" s="104">
        <f>'TH - DEV'!V44/'TH - DEV'!$A$119+T119</f>
        <v>396000</v>
      </c>
      <c r="V119" s="104">
        <f>W44/$A$119+U119-B119</f>
        <v>356400</v>
      </c>
      <c r="W119" s="104">
        <f t="shared" ref="W119:AE119" si="50">X44/$A$119+V119-C119+B119</f>
        <v>316800</v>
      </c>
      <c r="X119" s="104">
        <f t="shared" si="50"/>
        <v>277200</v>
      </c>
      <c r="Y119" s="104">
        <f t="shared" si="50"/>
        <v>237600</v>
      </c>
      <c r="Z119" s="104">
        <f t="shared" si="50"/>
        <v>198000</v>
      </c>
      <c r="AA119" s="104">
        <f t="shared" si="50"/>
        <v>158400</v>
      </c>
      <c r="AB119" s="104">
        <f t="shared" si="50"/>
        <v>118800</v>
      </c>
      <c r="AC119" s="104">
        <f t="shared" si="50"/>
        <v>79200</v>
      </c>
      <c r="AD119" s="104">
        <f t="shared" si="50"/>
        <v>39600</v>
      </c>
      <c r="AE119" s="104">
        <f t="shared" si="50"/>
        <v>0</v>
      </c>
      <c r="AF119"/>
      <c r="AG119"/>
    </row>
    <row r="120" spans="1:33" ht="15" hidden="1" outlineLevel="1">
      <c r="A120" s="1">
        <v>20</v>
      </c>
      <c r="B120" s="104">
        <f>'TH - DEV'!$E$14*'TH - DEV'!C44/A120</f>
        <v>25740</v>
      </c>
      <c r="C120" s="104">
        <f>'TH - DEV'!$E$14*'TH - DEV'!D44/$A$120+B120</f>
        <v>51480</v>
      </c>
      <c r="D120" s="104">
        <f>'TH - DEV'!$E$14*'TH - DEV'!E44/$A$120+C120</f>
        <v>77220</v>
      </c>
      <c r="E120" s="104">
        <f>'TH - DEV'!$E$14*'TH - DEV'!F44/$A$120+D120</f>
        <v>102960</v>
      </c>
      <c r="F120" s="104">
        <f>'TH - DEV'!$E$14*'TH - DEV'!G44/$A$120+E120</f>
        <v>128700</v>
      </c>
      <c r="G120" s="104">
        <f>'TH - DEV'!$E$14*'TH - DEV'!H44/$A$120+F120</f>
        <v>154440</v>
      </c>
      <c r="H120" s="104">
        <f>'TH - DEV'!$E$14*'TH - DEV'!I44/$A$120+G120</f>
        <v>180180</v>
      </c>
      <c r="I120" s="104">
        <f>'TH - DEV'!$E$14*'TH - DEV'!J44/$A$120+H120</f>
        <v>205920</v>
      </c>
      <c r="J120" s="104">
        <f>'TH - DEV'!$E$14*'TH - DEV'!K44/$A$120+I120</f>
        <v>231660</v>
      </c>
      <c r="K120" s="104">
        <f>'TH - DEV'!$E$14*'TH - DEV'!L44/$A$120+J120</f>
        <v>257400</v>
      </c>
      <c r="L120" s="104">
        <f>'TH - DEV'!$E$14*'TH - DEV'!M44/$A$120+K120</f>
        <v>257400</v>
      </c>
      <c r="M120" s="104">
        <f>'TH - DEV'!$E$14*'TH - DEV'!N44/$A$120+L120</f>
        <v>257400</v>
      </c>
      <c r="N120" s="104">
        <f>'TH - DEV'!$E$14*'TH - DEV'!O44/$A$120+M120</f>
        <v>257400</v>
      </c>
      <c r="O120" s="104">
        <f>'TH - DEV'!$E$14*'TH - DEV'!P44/$A$120+N120</f>
        <v>257400</v>
      </c>
      <c r="P120" s="104">
        <f>'TH - DEV'!$E$14*'TH - DEV'!Q44/$A$120+O120</f>
        <v>257400</v>
      </c>
      <c r="Q120" s="104">
        <f>'TH - DEV'!$E$14*'TH - DEV'!R44/$A$120+P120</f>
        <v>257400</v>
      </c>
      <c r="R120" s="104">
        <f>'TH - DEV'!$E$14*'TH - DEV'!S44/$A$120+Q120</f>
        <v>257400</v>
      </c>
      <c r="S120" s="104">
        <f>'TH - DEV'!$E$14*'TH - DEV'!T44/$A$120+R120</f>
        <v>257400</v>
      </c>
      <c r="T120" s="104">
        <f>'TH - DEV'!$E$14*'TH - DEV'!U44/$A$120+S120</f>
        <v>257400</v>
      </c>
      <c r="U120" s="104">
        <f>'TH - DEV'!$E$14*'TH - DEV'!V44/$A$120+T120</f>
        <v>257400</v>
      </c>
      <c r="V120" s="104">
        <f>'TH - DEV'!$E$14*'TH - DEV'!W44/$A$120+U120-B120</f>
        <v>231660</v>
      </c>
      <c r="W120" s="104">
        <f>'TH - DEV'!$E$14*'TH - DEV'!X44/$A$120+V120-C120+B120</f>
        <v>205920</v>
      </c>
      <c r="X120" s="104">
        <f>'TH - DEV'!$E$14*'TH - DEV'!Y44/$A$120+W120-D120+C120</f>
        <v>180180</v>
      </c>
      <c r="Y120" s="104">
        <f>'TH - DEV'!$E$14*'TH - DEV'!Z44/$A$120+X120-E120+D120</f>
        <v>154440</v>
      </c>
      <c r="Z120" s="104">
        <f>'TH - DEV'!$E$14*'TH - DEV'!AA44/$A$120+Y120-F120+E120</f>
        <v>128700</v>
      </c>
      <c r="AA120" s="104">
        <f>'TH - DEV'!$E$14*'TH - DEV'!AB44/$A$120+Z120-G120+F120</f>
        <v>102960</v>
      </c>
      <c r="AB120" s="104">
        <f>'TH - DEV'!$E$14*'TH - DEV'!AC44/$A$120+AA120-H120+G120</f>
        <v>77220</v>
      </c>
      <c r="AC120" s="104">
        <f>'TH - DEV'!$E$14*'TH - DEV'!AD44/$A$120+AB120-I120+H120</f>
        <v>51480</v>
      </c>
      <c r="AD120" s="104">
        <f>'TH - DEV'!$E$14*'TH - DEV'!AE44/$A$120+AC120-J120+I120</f>
        <v>25740</v>
      </c>
      <c r="AE120" s="104">
        <f>'TH - DEV'!$E$14*'TH - DEV'!AF44/$A$120+AD120-K120+J120</f>
        <v>0</v>
      </c>
      <c r="AF120"/>
      <c r="AG120"/>
    </row>
    <row r="121" spans="1:33" ht="15" hidden="1" outlineLevel="1">
      <c r="A121"/>
      <c r="B121">
        <f>B120/B119</f>
        <v>0.65</v>
      </c>
      <c r="C121">
        <f t="shared" ref="C121:V121" si="51">C120/C119</f>
        <v>0.65</v>
      </c>
      <c r="D121">
        <f t="shared" si="51"/>
        <v>0.65</v>
      </c>
      <c r="E121">
        <f t="shared" si="51"/>
        <v>0.65</v>
      </c>
      <c r="F121">
        <f t="shared" si="51"/>
        <v>0.65</v>
      </c>
      <c r="G121">
        <f t="shared" si="51"/>
        <v>0.65</v>
      </c>
      <c r="H121">
        <f t="shared" si="51"/>
        <v>0.65</v>
      </c>
      <c r="I121">
        <f t="shared" si="51"/>
        <v>0.65</v>
      </c>
      <c r="J121">
        <f t="shared" si="51"/>
        <v>0.65</v>
      </c>
      <c r="K121">
        <f t="shared" si="51"/>
        <v>0.65</v>
      </c>
      <c r="L121">
        <f t="shared" si="51"/>
        <v>0.65</v>
      </c>
      <c r="M121">
        <f t="shared" si="51"/>
        <v>0.65</v>
      </c>
      <c r="N121">
        <f t="shared" si="51"/>
        <v>0.65</v>
      </c>
      <c r="O121">
        <f t="shared" si="51"/>
        <v>0.65</v>
      </c>
      <c r="P121">
        <f t="shared" si="51"/>
        <v>0.65</v>
      </c>
      <c r="Q121">
        <f t="shared" si="51"/>
        <v>0.65</v>
      </c>
      <c r="R121">
        <f t="shared" si="51"/>
        <v>0.65</v>
      </c>
      <c r="S121">
        <f t="shared" si="51"/>
        <v>0.65</v>
      </c>
      <c r="T121">
        <f t="shared" si="51"/>
        <v>0.65</v>
      </c>
      <c r="U121">
        <f t="shared" si="51"/>
        <v>0.65</v>
      </c>
      <c r="V121">
        <f t="shared" si="51"/>
        <v>0.65</v>
      </c>
      <c r="W121"/>
      <c r="X121"/>
      <c r="Y121"/>
      <c r="Z121"/>
      <c r="AA121"/>
      <c r="AB121"/>
      <c r="AC121"/>
      <c r="AD121"/>
      <c r="AE121"/>
      <c r="AF121"/>
      <c r="AG121"/>
    </row>
    <row r="122" spans="1:33" ht="15" hidden="1" outlineLevel="1">
      <c r="A122"/>
      <c r="B122"/>
      <c r="C122"/>
      <c r="D122"/>
      <c r="E122"/>
      <c r="F122"/>
      <c r="G122"/>
      <c r="H122"/>
      <c r="I122"/>
      <c r="J122"/>
      <c r="K122"/>
      <c r="L122"/>
      <c r="M122"/>
      <c r="N122"/>
      <c r="O122"/>
      <c r="P122"/>
      <c r="Q122"/>
      <c r="R122"/>
      <c r="S122"/>
      <c r="T122"/>
      <c r="U122"/>
      <c r="V122"/>
      <c r="W122"/>
      <c r="X122"/>
      <c r="Y122"/>
      <c r="Z122"/>
      <c r="AA122"/>
      <c r="AB122"/>
      <c r="AC122"/>
      <c r="AD122"/>
      <c r="AE122"/>
      <c r="AF122"/>
      <c r="AG122"/>
    </row>
    <row r="123" spans="1:33" ht="15" hidden="1" outlineLevel="1">
      <c r="A123" t="s">
        <v>63</v>
      </c>
      <c r="B123" s="37">
        <f>B157</f>
        <v>-11088</v>
      </c>
      <c r="C123" s="37">
        <f t="shared" ref="C123:AE123" si="52">C157</f>
        <v>-21622.253079086651</v>
      </c>
      <c r="D123" s="37">
        <f t="shared" si="52"/>
        <v>-31580.609360423412</v>
      </c>
      <c r="E123" s="37">
        <f t="shared" si="52"/>
        <v>-40940.0329721003</v>
      </c>
      <c r="F123" s="37">
        <f t="shared" si="52"/>
        <v>-49676.566607330904</v>
      </c>
      <c r="G123" s="37">
        <f t="shared" si="52"/>
        <v>-57765.294667057387</v>
      </c>
      <c r="H123" s="37">
        <f t="shared" si="52"/>
        <v>-65180.304928259582</v>
      </c>
      <c r="I123" s="37">
        <f t="shared" si="52"/>
        <v>-71894.648678996513</v>
      </c>
      <c r="J123" s="37">
        <f t="shared" si="52"/>
        <v>-77880.299258849554</v>
      </c>
      <c r="K123" s="37">
        <f t="shared" si="52"/>
        <v>-83108.10894098338</v>
      </c>
      <c r="L123" s="37">
        <f t="shared" si="52"/>
        <v>-76459.76408948921</v>
      </c>
      <c r="M123" s="37">
        <f t="shared" si="52"/>
        <v>-69545.485443935264</v>
      </c>
      <c r="N123" s="37">
        <f t="shared" si="52"/>
        <v>-62354.635652559184</v>
      </c>
      <c r="O123" s="37">
        <f t="shared" si="52"/>
        <v>-54876.151869528025</v>
      </c>
      <c r="P123" s="37">
        <f t="shared" si="52"/>
        <v>-47098.528735175641</v>
      </c>
      <c r="Q123" s="37">
        <f t="shared" si="52"/>
        <v>-39009.800675449158</v>
      </c>
      <c r="R123" s="37">
        <f t="shared" si="52"/>
        <v>-31594.790414246971</v>
      </c>
      <c r="S123" s="37">
        <f t="shared" si="52"/>
        <v>-24880.446663510043</v>
      </c>
      <c r="T123" s="37">
        <f t="shared" si="52"/>
        <v>-18894.796083656991</v>
      </c>
      <c r="U123" s="37">
        <f t="shared" si="52"/>
        <v>-13666.986401523169</v>
      </c>
      <c r="V123" s="37">
        <f t="shared" si="52"/>
        <v>-9227.3312530173425</v>
      </c>
      <c r="W123" s="37">
        <f t="shared" si="52"/>
        <v>-5607.3568194846321</v>
      </c>
      <c r="X123" s="37">
        <f t="shared" si="52"/>
        <v>-2839.8503295239652</v>
      </c>
      <c r="Y123" s="37">
        <f t="shared" si="52"/>
        <v>-958.91050087822191</v>
      </c>
      <c r="Z123" s="37">
        <f t="shared" si="52"/>
        <v>0</v>
      </c>
      <c r="AA123" s="37">
        <f t="shared" si="52"/>
        <v>0</v>
      </c>
      <c r="AB123" s="37">
        <f t="shared" si="52"/>
        <v>0</v>
      </c>
      <c r="AC123" s="37">
        <f t="shared" si="52"/>
        <v>0</v>
      </c>
      <c r="AD123" s="37">
        <f t="shared" si="52"/>
        <v>0</v>
      </c>
      <c r="AE123" s="37">
        <f t="shared" si="52"/>
        <v>0</v>
      </c>
      <c r="AF123"/>
      <c r="AG123"/>
    </row>
    <row r="124" spans="1:33" ht="15" hidden="1" outlineLevel="1">
      <c r="A124" t="s">
        <v>62</v>
      </c>
      <c r="B124" s="37">
        <f>B190</f>
        <v>-13843.673022833771</v>
      </c>
      <c r="C124" s="37">
        <f t="shared" ref="C124:AE124" si="53">C190</f>
        <v>-28241.092966580891</v>
      </c>
      <c r="D124" s="37">
        <f t="shared" si="53"/>
        <v>-43214.409708077896</v>
      </c>
      <c r="E124" s="37">
        <f t="shared" si="53"/>
        <v>-58786.659119234784</v>
      </c>
      <c r="F124" s="37">
        <f t="shared" si="53"/>
        <v>-74981.798506837949</v>
      </c>
      <c r="G124" s="37">
        <f t="shared" si="53"/>
        <v>-91824.743469945228</v>
      </c>
      <c r="H124" s="37">
        <f t="shared" si="53"/>
        <v>-109341.40623157681</v>
      </c>
      <c r="I124" s="37">
        <f t="shared" si="53"/>
        <v>-127558.73550367367</v>
      </c>
      <c r="J124" s="37">
        <f t="shared" si="53"/>
        <v>-146504.75794665437</v>
      </c>
      <c r="K124" s="37">
        <f t="shared" si="53"/>
        <v>-166208.6212873543</v>
      </c>
      <c r="L124" s="37">
        <f t="shared" si="53"/>
        <v>-172856.96613884848</v>
      </c>
      <c r="M124" s="37">
        <f t="shared" si="53"/>
        <v>-179771.2447844024</v>
      </c>
      <c r="N124" s="37">
        <f t="shared" si="53"/>
        <v>-186962.09457577852</v>
      </c>
      <c r="O124" s="37">
        <f t="shared" si="53"/>
        <v>-194440.57835880964</v>
      </c>
      <c r="P124" s="37">
        <f t="shared" si="53"/>
        <v>-202218.20149316202</v>
      </c>
      <c r="Q124" s="37">
        <f t="shared" si="53"/>
        <v>-185375.25653005473</v>
      </c>
      <c r="R124" s="37">
        <f t="shared" si="53"/>
        <v>-167858.59376842316</v>
      </c>
      <c r="S124" s="37">
        <f t="shared" si="53"/>
        <v>-149641.26449632633</v>
      </c>
      <c r="T124" s="37">
        <f t="shared" si="53"/>
        <v>-130695.24205334562</v>
      </c>
      <c r="U124" s="37">
        <f t="shared" si="53"/>
        <v>-110991.37871264567</v>
      </c>
      <c r="V124" s="37">
        <f t="shared" si="53"/>
        <v>-90499.360838317734</v>
      </c>
      <c r="W124" s="37">
        <f t="shared" si="53"/>
        <v>-69187.662249016677</v>
      </c>
      <c r="X124" s="37">
        <f t="shared" si="53"/>
        <v>-47023.495716143574</v>
      </c>
      <c r="Y124" s="37">
        <f t="shared" si="53"/>
        <v>-23972.762521955548</v>
      </c>
      <c r="Z124" s="37">
        <f t="shared" si="53"/>
        <v>0</v>
      </c>
      <c r="AA124" s="37">
        <f t="shared" si="53"/>
        <v>0</v>
      </c>
      <c r="AB124" s="37">
        <f t="shared" si="53"/>
        <v>0</v>
      </c>
      <c r="AC124" s="37">
        <f t="shared" si="53"/>
        <v>0</v>
      </c>
      <c r="AD124" s="37">
        <f t="shared" si="53"/>
        <v>0</v>
      </c>
      <c r="AE124" s="37">
        <f t="shared" si="53"/>
        <v>0</v>
      </c>
      <c r="AF124"/>
      <c r="AG124"/>
    </row>
    <row r="125" spans="1:33" ht="15" hidden="1" outlineLevel="1">
      <c r="A125"/>
      <c r="B125"/>
      <c r="C125"/>
      <c r="D125"/>
      <c r="E125"/>
      <c r="F125"/>
      <c r="G125"/>
      <c r="H125"/>
      <c r="I125"/>
      <c r="J125"/>
      <c r="K125"/>
      <c r="L125"/>
      <c r="M125"/>
      <c r="N125"/>
      <c r="O125"/>
      <c r="P125"/>
      <c r="Q125"/>
      <c r="R125"/>
      <c r="S125"/>
      <c r="T125"/>
      <c r="U125"/>
      <c r="V125"/>
      <c r="W125"/>
      <c r="X125"/>
      <c r="Y125"/>
      <c r="Z125"/>
      <c r="AA125"/>
      <c r="AB125"/>
      <c r="AC125"/>
      <c r="AD125"/>
      <c r="AE125"/>
      <c r="AF125"/>
      <c r="AG125"/>
    </row>
    <row r="126" spans="1:33" ht="15" hidden="1" outlineLevel="1">
      <c r="A126" s="2" t="s">
        <v>66</v>
      </c>
      <c r="B126">
        <v>1</v>
      </c>
      <c r="C126">
        <f>B126+1</f>
        <v>2</v>
      </c>
      <c r="D126">
        <f t="shared" ref="D126:AE126" si="54">C126+1</f>
        <v>3</v>
      </c>
      <c r="E126">
        <f t="shared" si="54"/>
        <v>4</v>
      </c>
      <c r="F126">
        <f t="shared" si="54"/>
        <v>5</v>
      </c>
      <c r="G126">
        <f t="shared" si="54"/>
        <v>6</v>
      </c>
      <c r="H126">
        <f t="shared" si="54"/>
        <v>7</v>
      </c>
      <c r="I126">
        <f t="shared" si="54"/>
        <v>8</v>
      </c>
      <c r="J126">
        <f t="shared" si="54"/>
        <v>9</v>
      </c>
      <c r="K126">
        <f t="shared" si="54"/>
        <v>10</v>
      </c>
      <c r="L126">
        <f t="shared" si="54"/>
        <v>11</v>
      </c>
      <c r="M126">
        <f t="shared" si="54"/>
        <v>12</v>
      </c>
      <c r="N126">
        <f t="shared" si="54"/>
        <v>13</v>
      </c>
      <c r="O126">
        <f t="shared" si="54"/>
        <v>14</v>
      </c>
      <c r="P126">
        <f t="shared" si="54"/>
        <v>15</v>
      </c>
      <c r="Q126">
        <f t="shared" si="54"/>
        <v>16</v>
      </c>
      <c r="R126">
        <f t="shared" si="54"/>
        <v>17</v>
      </c>
      <c r="S126">
        <f t="shared" si="54"/>
        <v>18</v>
      </c>
      <c r="T126">
        <f t="shared" si="54"/>
        <v>19</v>
      </c>
      <c r="U126">
        <f t="shared" si="54"/>
        <v>20</v>
      </c>
      <c r="V126">
        <f t="shared" si="54"/>
        <v>21</v>
      </c>
      <c r="W126">
        <f t="shared" si="54"/>
        <v>22</v>
      </c>
      <c r="X126">
        <f t="shared" si="54"/>
        <v>23</v>
      </c>
      <c r="Y126">
        <f t="shared" si="54"/>
        <v>24</v>
      </c>
      <c r="Z126">
        <f t="shared" si="54"/>
        <v>25</v>
      </c>
      <c r="AA126">
        <f t="shared" si="54"/>
        <v>26</v>
      </c>
      <c r="AB126">
        <f t="shared" si="54"/>
        <v>27</v>
      </c>
      <c r="AC126">
        <f t="shared" si="54"/>
        <v>28</v>
      </c>
      <c r="AD126">
        <f t="shared" si="54"/>
        <v>29</v>
      </c>
      <c r="AE126">
        <f t="shared" si="54"/>
        <v>30</v>
      </c>
    </row>
    <row r="127" spans="1:33" ht="15" hidden="1" outlineLevel="1">
      <c r="A127">
        <v>1</v>
      </c>
      <c r="B127" s="37">
        <f>IFERROR(IPMT('TH - DEV'!$E$17,'TH - DEV'!B$117,'TH - DEV'!$E$16,'TH - DEV'!$C$45),0)</f>
        <v>-11088</v>
      </c>
      <c r="C127" s="37">
        <f>IFERROR(IPMT('TH - DEV'!$E$17,'TH - DEV'!C$117,'TH - DEV'!$E$16,'TH - DEV'!$C$45),0)</f>
        <v>-10534.253079086649</v>
      </c>
      <c r="D127" s="37">
        <f>IFERROR(IPMT('TH - DEV'!$E$17,'TH - DEV'!D$117,'TH - DEV'!$E$16,'TH - DEV'!$C$45),0)</f>
        <v>-9958.3562813367644</v>
      </c>
      <c r="E127" s="37">
        <f>IFERROR(IPMT('TH - DEV'!$E$17,'TH - DEV'!E$117,'TH - DEV'!$E$16,'TH - DEV'!$C$45),0)</f>
        <v>-9359.4236116768843</v>
      </c>
      <c r="F127" s="37">
        <f>IFERROR(IPMT('TH - DEV'!$E$17,'TH - DEV'!F$117,'TH - DEV'!$E$16,'TH - DEV'!$C$45),0)</f>
        <v>-8736.5336352306076</v>
      </c>
      <c r="G127" s="37">
        <f>IFERROR(IPMT('TH - DEV'!$E$17,'TH - DEV'!G$117,'TH - DEV'!$E$16,'TH - DEV'!$C$45),0)</f>
        <v>-8088.7280597264808</v>
      </c>
      <c r="H127" s="37">
        <f>IFERROR(IPMT('TH - DEV'!$E$17,'TH - DEV'!H$117,'TH - DEV'!$E$16,'TH - DEV'!$C$45),0)</f>
        <v>-7415.0102612021901</v>
      </c>
      <c r="I127" s="37">
        <f>IFERROR(IPMT('TH - DEV'!$E$17,'TH - DEV'!I$117,'TH - DEV'!$E$16,'TH - DEV'!$C$45),0)</f>
        <v>-6714.3437507369263</v>
      </c>
      <c r="J127" s="37">
        <f>IFERROR(IPMT('TH - DEV'!$E$17,'TH - DEV'!J$117,'TH - DEV'!$E$16,'TH - DEV'!$C$45),0)</f>
        <v>-5985.6505798530534</v>
      </c>
      <c r="K127" s="37">
        <f>IFERROR(IPMT('TH - DEV'!$E$17,'TH - DEV'!K$117,'TH - DEV'!$E$16,'TH - DEV'!$C$45),0)</f>
        <v>-5227.809682133824</v>
      </c>
      <c r="L127" s="37">
        <f>IFERROR(IPMT('TH - DEV'!$E$17,'TH - DEV'!L$117,'TH - DEV'!$E$16,'TH - DEV'!$C$45),0)</f>
        <v>-4439.6551485058271</v>
      </c>
      <c r="M127" s="37">
        <f>IFERROR(IPMT('TH - DEV'!$E$17,'TH - DEV'!M$117,'TH - DEV'!$E$16,'TH - DEV'!$C$45),0)</f>
        <v>-3619.9744335327096</v>
      </c>
      <c r="N127" s="37">
        <f>IFERROR(IPMT('TH - DEV'!$E$17,'TH - DEV'!N$117,'TH - DEV'!$E$16,'TH - DEV'!$C$45),0)</f>
        <v>-2767.5064899606673</v>
      </c>
      <c r="O127" s="37">
        <f>IFERROR(IPMT('TH - DEV'!$E$17,'TH - DEV'!O$117,'TH - DEV'!$E$16,'TH - DEV'!$C$45),0)</f>
        <v>-1880.9398286457431</v>
      </c>
      <c r="P127" s="37">
        <f>IFERROR(IPMT('TH - DEV'!$E$17,'TH - DEV'!P$117,'TH - DEV'!$E$16,'TH - DEV'!$C$45),0)</f>
        <v>-958.91050087822191</v>
      </c>
      <c r="Q127" s="37">
        <f>IFERROR(IPMT('TH - DEV'!$E$17,'TH - DEV'!Q$117,'TH - DEV'!$E$16,'TH - DEV'!$C$45),0)</f>
        <v>0</v>
      </c>
      <c r="R127" s="37">
        <f>IFERROR(IPMT('TH - DEV'!$E$17,'TH - DEV'!R$117,'TH - DEV'!$E$16,'TH - DEV'!$C$45),0)</f>
        <v>0</v>
      </c>
      <c r="S127" s="37">
        <f>IFERROR(IPMT('TH - DEV'!$E$17,'TH - DEV'!S$117,'TH - DEV'!$E$16,'TH - DEV'!$C$45),0)</f>
        <v>0</v>
      </c>
      <c r="T127" s="37">
        <f>IFERROR(IPMT('TH - DEV'!$E$17,'TH - DEV'!T$117,'TH - DEV'!$E$16,'TH - DEV'!$C$45),0)</f>
        <v>0</v>
      </c>
      <c r="U127" s="37">
        <f>IFERROR(IPMT('TH - DEV'!$E$17,'TH - DEV'!U$117,'TH - DEV'!$E$16,'TH - DEV'!$C$45),0)</f>
        <v>0</v>
      </c>
      <c r="V127" s="37">
        <f>IFERROR(IPMT('TH - DEV'!$E$17,'TH - DEV'!V$117,'TH - DEV'!$E$16,'TH - DEV'!$C$45),0)</f>
        <v>0</v>
      </c>
      <c r="W127" s="37">
        <f>IFERROR(IPMT('TH - DEV'!$E$17,'TH - DEV'!W$117,'TH - DEV'!$E$16,'TH - DEV'!$C$45),0)</f>
        <v>0</v>
      </c>
      <c r="X127" s="37">
        <f>IFERROR(IPMT('TH - DEV'!$E$17,'TH - DEV'!X$117,'TH - DEV'!$E$16,'TH - DEV'!$C$45),0)</f>
        <v>0</v>
      </c>
      <c r="Y127" s="37">
        <f>IFERROR(IPMT('TH - DEV'!$E$17,'TH - DEV'!Y$117,'TH - DEV'!$E$16,'TH - DEV'!$C$45),0)</f>
        <v>0</v>
      </c>
      <c r="Z127" s="37">
        <f>IFERROR(IPMT('TH - DEV'!$E$17,'TH - DEV'!Z$117,'TH - DEV'!$E$16,'TH - DEV'!$C$45),0)</f>
        <v>0</v>
      </c>
      <c r="AA127" s="37">
        <f>IFERROR(IPMT('TH - DEV'!$E$17,'TH - DEV'!AA$117,'TH - DEV'!$E$16,'TH - DEV'!$C$45),0)</f>
        <v>0</v>
      </c>
      <c r="AB127" s="37">
        <f>IFERROR(IPMT('TH - DEV'!$E$17,'TH - DEV'!AB$117,'TH - DEV'!$E$16,'TH - DEV'!$C$45),0)</f>
        <v>0</v>
      </c>
      <c r="AC127" s="37">
        <f>IFERROR(IPMT('TH - DEV'!$E$17,'TH - DEV'!AC$117,'TH - DEV'!$E$16,'TH - DEV'!$C$45),0)</f>
        <v>0</v>
      </c>
      <c r="AD127" s="37">
        <f>IFERROR(IPMT('TH - DEV'!$E$17,'TH - DEV'!AD$117,'TH - DEV'!$E$16,'TH - DEV'!$C$45),0)</f>
        <v>0</v>
      </c>
      <c r="AE127" s="37">
        <f>IFERROR(IPMT('TH - DEV'!$E$17,'TH - DEV'!AE$117,'TH - DEV'!$E$16,'TH - DEV'!$C$45),0)</f>
        <v>0</v>
      </c>
    </row>
    <row r="128" spans="1:33" ht="15" hidden="1" outlineLevel="1">
      <c r="A128">
        <v>2</v>
      </c>
      <c r="B128" s="37"/>
      <c r="C128" s="37">
        <f>IFERROR(IPMT('TH - DEV'!$E$17,'TH - DEV'!C$117-$A128+1,'TH - DEV'!$E$16,'TH - DEV'!$D$45),0)</f>
        <v>-11088</v>
      </c>
      <c r="D128" s="37">
        <f>IFERROR(IPMT('TH - DEV'!$E$17,'TH - DEV'!D$117-$A128+1,'TH - DEV'!$E$16,'TH - DEV'!$D$45),0)</f>
        <v>-10534.253079086649</v>
      </c>
      <c r="E128" s="37">
        <f>IFERROR(IPMT('TH - DEV'!$E$17,'TH - DEV'!E$117-$A128+1,'TH - DEV'!$E$16,'TH - DEV'!$D$45),0)</f>
        <v>-9958.3562813367644</v>
      </c>
      <c r="F128" s="37">
        <f>IFERROR(IPMT('TH - DEV'!$E$17,'TH - DEV'!F$117-$A128+1,'TH - DEV'!$E$16,'TH - DEV'!$D$45),0)</f>
        <v>-9359.4236116768843</v>
      </c>
      <c r="G128" s="37">
        <f>IFERROR(IPMT('TH - DEV'!$E$17,'TH - DEV'!G$117-$A128+1,'TH - DEV'!$E$16,'TH - DEV'!$D$45),0)</f>
        <v>-8736.5336352306076</v>
      </c>
      <c r="H128" s="37">
        <f>IFERROR(IPMT('TH - DEV'!$E$17,'TH - DEV'!H$117-$A128+1,'TH - DEV'!$E$16,'TH - DEV'!$D$45),0)</f>
        <v>-8088.7280597264808</v>
      </c>
      <c r="I128" s="37">
        <f>IFERROR(IPMT('TH - DEV'!$E$17,'TH - DEV'!I$117-$A128+1,'TH - DEV'!$E$16,'TH - DEV'!$D$45),0)</f>
        <v>-7415.0102612021901</v>
      </c>
      <c r="J128" s="37">
        <f>IFERROR(IPMT('TH - DEV'!$E$17,'TH - DEV'!J$117-$A128+1,'TH - DEV'!$E$16,'TH - DEV'!$D$45),0)</f>
        <v>-6714.3437507369263</v>
      </c>
      <c r="K128" s="37">
        <f>IFERROR(IPMT('TH - DEV'!$E$17,'TH - DEV'!K$117-$A128+1,'TH - DEV'!$E$16,'TH - DEV'!$D$45),0)</f>
        <v>-5985.6505798530534</v>
      </c>
      <c r="L128" s="37">
        <f>IFERROR(IPMT('TH - DEV'!$E$17,'TH - DEV'!L$117-$A128+1,'TH - DEV'!$E$16,'TH - DEV'!$D$45),0)</f>
        <v>-5227.809682133824</v>
      </c>
      <c r="M128" s="37">
        <f>IFERROR(IPMT('TH - DEV'!$E$17,'TH - DEV'!M$117-$A128+1,'TH - DEV'!$E$16,'TH - DEV'!$D$45),0)</f>
        <v>-4439.6551485058271</v>
      </c>
      <c r="N128" s="37">
        <f>IFERROR(IPMT('TH - DEV'!$E$17,'TH - DEV'!N$117-$A128+1,'TH - DEV'!$E$16,'TH - DEV'!$D$45),0)</f>
        <v>-3619.9744335327096</v>
      </c>
      <c r="O128" s="37">
        <f>IFERROR(IPMT('TH - DEV'!$E$17,'TH - DEV'!O$117-$A128+1,'TH - DEV'!$E$16,'TH - DEV'!$D$45),0)</f>
        <v>-2767.5064899606673</v>
      </c>
      <c r="P128" s="37">
        <f>IFERROR(IPMT('TH - DEV'!$E$17,'TH - DEV'!P$117-$A128+1,'TH - DEV'!$E$16,'TH - DEV'!$D$45),0)</f>
        <v>-1880.9398286457431</v>
      </c>
      <c r="Q128" s="37">
        <f>IFERROR(IPMT('TH - DEV'!$E$17,'TH - DEV'!Q$117-$A128+1,'TH - DEV'!$E$16,'TH - DEV'!$D$45),0)</f>
        <v>-958.91050087822191</v>
      </c>
      <c r="R128" s="37">
        <f>IFERROR(IPMT('TH - DEV'!$E$17,'TH - DEV'!R$117-$A128+1,'TH - DEV'!$E$16,'TH - DEV'!$D$45),0)</f>
        <v>0</v>
      </c>
      <c r="S128" s="37">
        <f>IFERROR(IPMT('TH - DEV'!$E$17,'TH - DEV'!S$117-$A128+1,'TH - DEV'!$E$16,'TH - DEV'!$D$45),0)</f>
        <v>0</v>
      </c>
      <c r="T128" s="37">
        <f>IFERROR(IPMT('TH - DEV'!$E$17,'TH - DEV'!T$117-$A128+1,'TH - DEV'!$E$16,'TH - DEV'!$D$45),0)</f>
        <v>0</v>
      </c>
      <c r="U128" s="37">
        <f>IFERROR(IPMT('TH - DEV'!$E$17,'TH - DEV'!U$117-$A128+1,'TH - DEV'!$E$16,'TH - DEV'!$D$45),0)</f>
        <v>0</v>
      </c>
      <c r="V128" s="37">
        <f>IFERROR(IPMT('TH - DEV'!$E$17,'TH - DEV'!V$117-$A128+1,'TH - DEV'!$E$16,'TH - DEV'!$D$45),0)</f>
        <v>0</v>
      </c>
      <c r="W128" s="37">
        <f>IFERROR(IPMT('TH - DEV'!$E$17,'TH - DEV'!W$117-$A128+1,'TH - DEV'!$E$16,'TH - DEV'!$D$45),0)</f>
        <v>0</v>
      </c>
      <c r="X128" s="37">
        <f>IFERROR(IPMT('TH - DEV'!$E$17,'TH - DEV'!X$117-$A128+1,'TH - DEV'!$E$16,'TH - DEV'!$D$45),0)</f>
        <v>0</v>
      </c>
      <c r="Y128" s="37">
        <f>IFERROR(IPMT('TH - DEV'!$E$17,'TH - DEV'!Y$117-$A128+1,'TH - DEV'!$E$16,'TH - DEV'!$D$45),0)</f>
        <v>0</v>
      </c>
      <c r="Z128" s="37">
        <f>IFERROR(IPMT('TH - DEV'!$E$17,'TH - DEV'!Z$117-$A128+1,'TH - DEV'!$E$16,'TH - DEV'!$D$45),0)</f>
        <v>0</v>
      </c>
      <c r="AA128" s="37">
        <f>IFERROR(IPMT('TH - DEV'!$E$17,'TH - DEV'!AA$117-$A128+1,'TH - DEV'!$E$16,'TH - DEV'!$D$45),0)</f>
        <v>0</v>
      </c>
      <c r="AB128" s="37">
        <f>IFERROR(IPMT('TH - DEV'!$E$17,'TH - DEV'!AB$117-$A128+1,'TH - DEV'!$E$16,'TH - DEV'!$D$45),0)</f>
        <v>0</v>
      </c>
      <c r="AC128" s="37">
        <f>IFERROR(IPMT('TH - DEV'!$E$17,'TH - DEV'!AC$117-$A128+1,'TH - DEV'!$E$16,'TH - DEV'!$D$45),0)</f>
        <v>0</v>
      </c>
      <c r="AD128" s="37">
        <f>IFERROR(IPMT('TH - DEV'!$E$17,'TH - DEV'!AD$117-$A128+1,'TH - DEV'!$E$16,'TH - DEV'!$D$45),0)</f>
        <v>0</v>
      </c>
      <c r="AE128" s="37">
        <f>IFERROR(IPMT('TH - DEV'!$E$17,'TH - DEV'!AE$117-$A128+1,'TH - DEV'!$E$16,'TH - DEV'!$D$45),0)</f>
        <v>0</v>
      </c>
    </row>
    <row r="129" spans="1:31" ht="15" hidden="1" outlineLevel="1">
      <c r="A129">
        <v>3</v>
      </c>
      <c r="B129" s="37"/>
      <c r="C129" s="37"/>
      <c r="D129" s="37">
        <f>IFERROR(IPMT('TH - DEV'!$E$17,'TH - DEV'!D$117-$A129+1,'TH - DEV'!$E$16,'TH - DEV'!$E$45),0)</f>
        <v>-11088</v>
      </c>
      <c r="E129" s="37">
        <f>IFERROR(IPMT('TH - DEV'!$E$17,'TH - DEV'!E$117-$A129+1,'TH - DEV'!$E$16,'TH - DEV'!$E$45),0)</f>
        <v>-10534.253079086649</v>
      </c>
      <c r="F129" s="37">
        <f>IFERROR(IPMT('TH - DEV'!$E$17,'TH - DEV'!F$117-$A129+1,'TH - DEV'!$E$16,'TH - DEV'!$E$45),0)</f>
        <v>-9958.3562813367644</v>
      </c>
      <c r="G129" s="37">
        <f>IFERROR(IPMT('TH - DEV'!$E$17,'TH - DEV'!G$117-$A129+1,'TH - DEV'!$E$16,'TH - DEV'!$E$45),0)</f>
        <v>-9359.4236116768843</v>
      </c>
      <c r="H129" s="37">
        <f>IFERROR(IPMT('TH - DEV'!$E$17,'TH - DEV'!H$117-$A129+1,'TH - DEV'!$E$16,'TH - DEV'!$E$45),0)</f>
        <v>-8736.5336352306076</v>
      </c>
      <c r="I129" s="37">
        <f>IFERROR(IPMT('TH - DEV'!$E$17,'TH - DEV'!I$117-$A129+1,'TH - DEV'!$E$16,'TH - DEV'!$E$45),0)</f>
        <v>-8088.7280597264808</v>
      </c>
      <c r="J129" s="37">
        <f>IFERROR(IPMT('TH - DEV'!$E$17,'TH - DEV'!J$117-$A129+1,'TH - DEV'!$E$16,'TH - DEV'!$E$45),0)</f>
        <v>-7415.0102612021901</v>
      </c>
      <c r="K129" s="37">
        <f>IFERROR(IPMT('TH - DEV'!$E$17,'TH - DEV'!K$117-$A129+1,'TH - DEV'!$E$16,'TH - DEV'!$E$45),0)</f>
        <v>-6714.3437507369263</v>
      </c>
      <c r="L129" s="37">
        <f>IFERROR(IPMT('TH - DEV'!$E$17,'TH - DEV'!L$117-$A129+1,'TH - DEV'!$E$16,'TH - DEV'!$E$45),0)</f>
        <v>-5985.6505798530534</v>
      </c>
      <c r="M129" s="37">
        <f>IFERROR(IPMT('TH - DEV'!$E$17,'TH - DEV'!M$117-$A129+1,'TH - DEV'!$E$16,'TH - DEV'!$E$45),0)</f>
        <v>-5227.809682133824</v>
      </c>
      <c r="N129" s="37">
        <f>IFERROR(IPMT('TH - DEV'!$E$17,'TH - DEV'!N$117-$A129+1,'TH - DEV'!$E$16,'TH - DEV'!$E$45),0)</f>
        <v>-4439.6551485058271</v>
      </c>
      <c r="O129" s="37">
        <f>IFERROR(IPMT('TH - DEV'!$E$17,'TH - DEV'!O$117-$A129+1,'TH - DEV'!$E$16,'TH - DEV'!$E$45),0)</f>
        <v>-3619.9744335327096</v>
      </c>
      <c r="P129" s="37">
        <f>IFERROR(IPMT('TH - DEV'!$E$17,'TH - DEV'!P$117-$A129+1,'TH - DEV'!$E$16,'TH - DEV'!$E$45),0)</f>
        <v>-2767.5064899606673</v>
      </c>
      <c r="Q129" s="37">
        <f>IFERROR(IPMT('TH - DEV'!$E$17,'TH - DEV'!Q$117-$A129+1,'TH - DEV'!$E$16,'TH - DEV'!$E$45),0)</f>
        <v>-1880.9398286457431</v>
      </c>
      <c r="R129" s="37">
        <f>IFERROR(IPMT('TH - DEV'!$E$17,'TH - DEV'!R$117-$A129+1,'TH - DEV'!$E$16,'TH - DEV'!$E$45),0)</f>
        <v>-958.91050087822191</v>
      </c>
      <c r="S129" s="37">
        <f>IFERROR(IPMT('TH - DEV'!$E$17,'TH - DEV'!S$117-$A129+1,'TH - DEV'!$E$16,'TH - DEV'!$E$45),0)</f>
        <v>0</v>
      </c>
      <c r="T129" s="37">
        <f>IFERROR(IPMT('TH - DEV'!$E$17,'TH - DEV'!T$117-$A129+1,'TH - DEV'!$E$16,'TH - DEV'!$E$45),0)</f>
        <v>0</v>
      </c>
      <c r="U129" s="37">
        <f>IFERROR(IPMT('TH - DEV'!$E$17,'TH - DEV'!U$117-$A129+1,'TH - DEV'!$E$16,'TH - DEV'!$E$45),0)</f>
        <v>0</v>
      </c>
      <c r="V129" s="37">
        <f>IFERROR(IPMT('TH - DEV'!$E$17,'TH - DEV'!V$117-$A129+1,'TH - DEV'!$E$16,'TH - DEV'!$E$45),0)</f>
        <v>0</v>
      </c>
      <c r="W129" s="37">
        <f>IFERROR(IPMT('TH - DEV'!$E$17,'TH - DEV'!W$117-$A129+1,'TH - DEV'!$E$16,'TH - DEV'!$E$45),0)</f>
        <v>0</v>
      </c>
      <c r="X129" s="37">
        <f>IFERROR(IPMT('TH - DEV'!$E$17,'TH - DEV'!X$117-$A129+1,'TH - DEV'!$E$16,'TH - DEV'!$E$45),0)</f>
        <v>0</v>
      </c>
      <c r="Y129" s="37">
        <f>IFERROR(IPMT('TH - DEV'!$E$17,'TH - DEV'!Y$117-$A129+1,'TH - DEV'!$E$16,'TH - DEV'!$E$45),0)</f>
        <v>0</v>
      </c>
      <c r="Z129" s="37">
        <f>IFERROR(IPMT('TH - DEV'!$E$17,'TH - DEV'!Z$117-$A129+1,'TH - DEV'!$E$16,'TH - DEV'!$E$45),0)</f>
        <v>0</v>
      </c>
      <c r="AA129" s="37">
        <f>IFERROR(IPMT('TH - DEV'!$E$17,'TH - DEV'!AA$117-$A129+1,'TH - DEV'!$E$16,'TH - DEV'!$E$45),0)</f>
        <v>0</v>
      </c>
      <c r="AB129" s="37">
        <f>IFERROR(IPMT('TH - DEV'!$E$17,'TH - DEV'!AB$117-$A129+1,'TH - DEV'!$E$16,'TH - DEV'!$E$45),0)</f>
        <v>0</v>
      </c>
      <c r="AC129" s="37">
        <f>IFERROR(IPMT('TH - DEV'!$E$17,'TH - DEV'!AC$117-$A129+1,'TH - DEV'!$E$16,'TH - DEV'!$E$45),0)</f>
        <v>0</v>
      </c>
      <c r="AD129" s="37">
        <f>IFERROR(IPMT('TH - DEV'!$E$17,'TH - DEV'!AD$117-$A129+1,'TH - DEV'!$E$16,'TH - DEV'!$E$45),0)</f>
        <v>0</v>
      </c>
      <c r="AE129" s="37">
        <f>IFERROR(IPMT('TH - DEV'!$E$17,'TH - DEV'!AE$117-$A129+1,'TH - DEV'!$E$16,'TH - DEV'!$E$45),0)</f>
        <v>0</v>
      </c>
    </row>
    <row r="130" spans="1:31" ht="15" hidden="1" outlineLevel="1">
      <c r="A130">
        <v>4</v>
      </c>
      <c r="B130" s="37"/>
      <c r="C130" s="37"/>
      <c r="D130" s="37"/>
      <c r="E130" s="37">
        <f>IFERROR(IPMT('TH - DEV'!$E$17,'TH - DEV'!E$117-$A130+1,'TH - DEV'!$E$16,'TH - DEV'!$F$45),0)</f>
        <v>-11088</v>
      </c>
      <c r="F130" s="37">
        <f>IFERROR(IPMT('TH - DEV'!$E$17,'TH - DEV'!F$117-$A130+1,'TH - DEV'!$E$16,'TH - DEV'!$F$45),0)</f>
        <v>-10534.253079086649</v>
      </c>
      <c r="G130" s="37">
        <f>IFERROR(IPMT('TH - DEV'!$E$17,'TH - DEV'!G$117-$A130+1,'TH - DEV'!$E$16,'TH - DEV'!$F$45),0)</f>
        <v>-9958.3562813367644</v>
      </c>
      <c r="H130" s="37">
        <f>IFERROR(IPMT('TH - DEV'!$E$17,'TH - DEV'!H$117-$A130+1,'TH - DEV'!$E$16,'TH - DEV'!$F$45),0)</f>
        <v>-9359.4236116768843</v>
      </c>
      <c r="I130" s="37">
        <f>IFERROR(IPMT('TH - DEV'!$E$17,'TH - DEV'!I$117-$A130+1,'TH - DEV'!$E$16,'TH - DEV'!$F$45),0)</f>
        <v>-8736.5336352306076</v>
      </c>
      <c r="J130" s="37">
        <f>IFERROR(IPMT('TH - DEV'!$E$17,'TH - DEV'!J$117-$A130+1,'TH - DEV'!$E$16,'TH - DEV'!$F$45),0)</f>
        <v>-8088.7280597264808</v>
      </c>
      <c r="K130" s="37">
        <f>IFERROR(IPMT('TH - DEV'!$E$17,'TH - DEV'!K$117-$A130+1,'TH - DEV'!$E$16,'TH - DEV'!$F$45),0)</f>
        <v>-7415.0102612021901</v>
      </c>
      <c r="L130" s="37">
        <f>IFERROR(IPMT('TH - DEV'!$E$17,'TH - DEV'!L$117-$A130+1,'TH - DEV'!$E$16,'TH - DEV'!$F$45),0)</f>
        <v>-6714.3437507369263</v>
      </c>
      <c r="M130" s="37">
        <f>IFERROR(IPMT('TH - DEV'!$E$17,'TH - DEV'!M$117-$A130+1,'TH - DEV'!$E$16,'TH - DEV'!$F$45),0)</f>
        <v>-5985.6505798530534</v>
      </c>
      <c r="N130" s="37">
        <f>IFERROR(IPMT('TH - DEV'!$E$17,'TH - DEV'!N$117-$A130+1,'TH - DEV'!$E$16,'TH - DEV'!$F$45),0)</f>
        <v>-5227.809682133824</v>
      </c>
      <c r="O130" s="37">
        <f>IFERROR(IPMT('TH - DEV'!$E$17,'TH - DEV'!O$117-$A130+1,'TH - DEV'!$E$16,'TH - DEV'!$F$45),0)</f>
        <v>-4439.6551485058271</v>
      </c>
      <c r="P130" s="37">
        <f>IFERROR(IPMT('TH - DEV'!$E$17,'TH - DEV'!P$117-$A130+1,'TH - DEV'!$E$16,'TH - DEV'!$F$45),0)</f>
        <v>-3619.9744335327096</v>
      </c>
      <c r="Q130" s="37">
        <f>IFERROR(IPMT('TH - DEV'!$E$17,'TH - DEV'!Q$117-$A130+1,'TH - DEV'!$E$16,'TH - DEV'!$F$45),0)</f>
        <v>-2767.5064899606673</v>
      </c>
      <c r="R130" s="37">
        <f>IFERROR(IPMT('TH - DEV'!$E$17,'TH - DEV'!R$117-$A130+1,'TH - DEV'!$E$16,'TH - DEV'!$F$45),0)</f>
        <v>-1880.9398286457431</v>
      </c>
      <c r="S130" s="37">
        <f>IFERROR(IPMT('TH - DEV'!$E$17,'TH - DEV'!S$117-$A130+1,'TH - DEV'!$E$16,'TH - DEV'!$F$45),0)</f>
        <v>-958.91050087822191</v>
      </c>
      <c r="T130" s="37">
        <f>IFERROR(IPMT('TH - DEV'!$E$17,'TH - DEV'!T$117-$A130+1,'TH - DEV'!$E$16,'TH - DEV'!$F$45),0)</f>
        <v>0</v>
      </c>
      <c r="U130" s="37">
        <f>IFERROR(IPMT('TH - DEV'!$E$17,'TH - DEV'!U$117-$A130+1,'TH - DEV'!$E$16,'TH - DEV'!$F$45),0)</f>
        <v>0</v>
      </c>
      <c r="V130" s="37">
        <f>IFERROR(IPMT('TH - DEV'!$E$17,'TH - DEV'!V$117-$A130+1,'TH - DEV'!$E$16,'TH - DEV'!$F$45),0)</f>
        <v>0</v>
      </c>
      <c r="W130" s="37">
        <f>IFERROR(IPMT('TH - DEV'!$E$17,'TH - DEV'!W$117-$A130+1,'TH - DEV'!$E$16,'TH - DEV'!$F$45),0)</f>
        <v>0</v>
      </c>
      <c r="X130" s="37">
        <f>IFERROR(IPMT('TH - DEV'!$E$17,'TH - DEV'!X$117-$A130+1,'TH - DEV'!$E$16,'TH - DEV'!$F$45),0)</f>
        <v>0</v>
      </c>
      <c r="Y130" s="37">
        <f>IFERROR(IPMT('TH - DEV'!$E$17,'TH - DEV'!Y$117-$A130+1,'TH - DEV'!$E$16,'TH - DEV'!$F$45),0)</f>
        <v>0</v>
      </c>
      <c r="Z130" s="37">
        <f>IFERROR(IPMT('TH - DEV'!$E$17,'TH - DEV'!Z$117-$A130+1,'TH - DEV'!$E$16,'TH - DEV'!$F$45),0)</f>
        <v>0</v>
      </c>
      <c r="AA130" s="37">
        <f>IFERROR(IPMT('TH - DEV'!$E$17,'TH - DEV'!AA$117-$A130+1,'TH - DEV'!$E$16,'TH - DEV'!$F$45),0)</f>
        <v>0</v>
      </c>
      <c r="AB130" s="37">
        <f>IFERROR(IPMT('TH - DEV'!$E$17,'TH - DEV'!AB$117-$A130+1,'TH - DEV'!$E$16,'TH - DEV'!$F$45),0)</f>
        <v>0</v>
      </c>
      <c r="AC130" s="37">
        <f>IFERROR(IPMT('TH - DEV'!$E$17,'TH - DEV'!AC$117-$A130+1,'TH - DEV'!$E$16,'TH - DEV'!$F$45),0)</f>
        <v>0</v>
      </c>
      <c r="AD130" s="37">
        <f>IFERROR(IPMT('TH - DEV'!$E$17,'TH - DEV'!AD$117-$A130+1,'TH - DEV'!$E$16,'TH - DEV'!$F$45),0)</f>
        <v>0</v>
      </c>
      <c r="AE130" s="37">
        <f>IFERROR(IPMT('TH - DEV'!$E$17,'TH - DEV'!AE$117-$A130+1,'TH - DEV'!$E$16,'TH - DEV'!$F$45),0)</f>
        <v>0</v>
      </c>
    </row>
    <row r="131" spans="1:31" ht="15" hidden="1" outlineLevel="1">
      <c r="A131">
        <v>5</v>
      </c>
      <c r="B131" s="37"/>
      <c r="C131" s="37"/>
      <c r="D131" s="37"/>
      <c r="E131" s="37"/>
      <c r="F131" s="37">
        <f>IFERROR(IPMT('TH - DEV'!$E$17,'TH - DEV'!F$117-$A131+1,'TH - DEV'!$E$16,'TH - DEV'!$G$45),0)</f>
        <v>-11088</v>
      </c>
      <c r="G131" s="37">
        <f>IFERROR(IPMT('TH - DEV'!$E$17,'TH - DEV'!G$117-$A131+1,'TH - DEV'!$E$16,'TH - DEV'!$G$45),0)</f>
        <v>-10534.253079086649</v>
      </c>
      <c r="H131" s="37">
        <f>IFERROR(IPMT('TH - DEV'!$E$17,'TH - DEV'!H$117-$A131+1,'TH - DEV'!$E$16,'TH - DEV'!$G$45),0)</f>
        <v>-9958.3562813367644</v>
      </c>
      <c r="I131" s="37">
        <f>IFERROR(IPMT('TH - DEV'!$E$17,'TH - DEV'!I$117-$A131+1,'TH - DEV'!$E$16,'TH - DEV'!$G$45),0)</f>
        <v>-9359.4236116768843</v>
      </c>
      <c r="J131" s="37">
        <f>IFERROR(IPMT('TH - DEV'!$E$17,'TH - DEV'!J$117-$A131+1,'TH - DEV'!$E$16,'TH - DEV'!$G$45),0)</f>
        <v>-8736.5336352306076</v>
      </c>
      <c r="K131" s="37">
        <f>IFERROR(IPMT('TH - DEV'!$E$17,'TH - DEV'!K$117-$A131+1,'TH - DEV'!$E$16,'TH - DEV'!$G$45),0)</f>
        <v>-8088.7280597264808</v>
      </c>
      <c r="L131" s="37">
        <f>IFERROR(IPMT('TH - DEV'!$E$17,'TH - DEV'!L$117-$A131+1,'TH - DEV'!$E$16,'TH - DEV'!$G$45),0)</f>
        <v>-7415.0102612021901</v>
      </c>
      <c r="M131" s="37">
        <f>IFERROR(IPMT('TH - DEV'!$E$17,'TH - DEV'!M$117-$A131+1,'TH - DEV'!$E$16,'TH - DEV'!$G$45),0)</f>
        <v>-6714.3437507369263</v>
      </c>
      <c r="N131" s="37">
        <f>IFERROR(IPMT('TH - DEV'!$E$17,'TH - DEV'!N$117-$A131+1,'TH - DEV'!$E$16,'TH - DEV'!$G$45),0)</f>
        <v>-5985.6505798530534</v>
      </c>
      <c r="O131" s="37">
        <f>IFERROR(IPMT('TH - DEV'!$E$17,'TH - DEV'!O$117-$A131+1,'TH - DEV'!$E$16,'TH - DEV'!$G$45),0)</f>
        <v>-5227.809682133824</v>
      </c>
      <c r="P131" s="37">
        <f>IFERROR(IPMT('TH - DEV'!$E$17,'TH - DEV'!P$117-$A131+1,'TH - DEV'!$E$16,'TH - DEV'!$G$45),0)</f>
        <v>-4439.6551485058271</v>
      </c>
      <c r="Q131" s="37">
        <f>IFERROR(IPMT('TH - DEV'!$E$17,'TH - DEV'!Q$117-$A131+1,'TH - DEV'!$E$16,'TH - DEV'!$G$45),0)</f>
        <v>-3619.9744335327096</v>
      </c>
      <c r="R131" s="37">
        <f>IFERROR(IPMT('TH - DEV'!$E$17,'TH - DEV'!R$117-$A131+1,'TH - DEV'!$E$16,'TH - DEV'!$G$45),0)</f>
        <v>-2767.5064899606673</v>
      </c>
      <c r="S131" s="37">
        <f>IFERROR(IPMT('TH - DEV'!$E$17,'TH - DEV'!S$117-$A131+1,'TH - DEV'!$E$16,'TH - DEV'!$G$45),0)</f>
        <v>-1880.9398286457431</v>
      </c>
      <c r="T131" s="37">
        <f>IFERROR(IPMT('TH - DEV'!$E$17,'TH - DEV'!T$117-$A131+1,'TH - DEV'!$E$16,'TH - DEV'!$G$45),0)</f>
        <v>-958.91050087822191</v>
      </c>
      <c r="U131" s="37">
        <f>IFERROR(IPMT('TH - DEV'!$E$17,'TH - DEV'!U$117-$A131+1,'TH - DEV'!$E$16,'TH - DEV'!$G$45),0)</f>
        <v>0</v>
      </c>
      <c r="V131" s="37">
        <f>IFERROR(IPMT('TH - DEV'!$E$17,'TH - DEV'!V$117-$A131+1,'TH - DEV'!$E$16,'TH - DEV'!$G$45),0)</f>
        <v>0</v>
      </c>
      <c r="W131" s="37">
        <f>IFERROR(IPMT('TH - DEV'!$E$17,'TH - DEV'!W$117-$A131+1,'TH - DEV'!$E$16,'TH - DEV'!$G$45),0)</f>
        <v>0</v>
      </c>
      <c r="X131" s="37">
        <f>IFERROR(IPMT('TH - DEV'!$E$17,'TH - DEV'!X$117-$A131+1,'TH - DEV'!$E$16,'TH - DEV'!$G$45),0)</f>
        <v>0</v>
      </c>
      <c r="Y131" s="37">
        <f>IFERROR(IPMT('TH - DEV'!$E$17,'TH - DEV'!Y$117-$A131+1,'TH - DEV'!$E$16,'TH - DEV'!$G$45),0)</f>
        <v>0</v>
      </c>
      <c r="Z131" s="37">
        <f>IFERROR(IPMT('TH - DEV'!$E$17,'TH - DEV'!Z$117-$A131+1,'TH - DEV'!$E$16,'TH - DEV'!$G$45),0)</f>
        <v>0</v>
      </c>
      <c r="AA131" s="37">
        <f>IFERROR(IPMT('TH - DEV'!$E$17,'TH - DEV'!AA$117-$A131+1,'TH - DEV'!$E$16,'TH - DEV'!$G$45),0)</f>
        <v>0</v>
      </c>
      <c r="AB131" s="37">
        <f>IFERROR(IPMT('TH - DEV'!$E$17,'TH - DEV'!AB$117-$A131+1,'TH - DEV'!$E$16,'TH - DEV'!$G$45),0)</f>
        <v>0</v>
      </c>
      <c r="AC131" s="37">
        <f>IFERROR(IPMT('TH - DEV'!$E$17,'TH - DEV'!AC$117-$A131+1,'TH - DEV'!$E$16,'TH - DEV'!$G$45),0)</f>
        <v>0</v>
      </c>
      <c r="AD131" s="37">
        <f>IFERROR(IPMT('TH - DEV'!$E$17,'TH - DEV'!AD$117-$A131+1,'TH - DEV'!$E$16,'TH - DEV'!$G$45),0)</f>
        <v>0</v>
      </c>
      <c r="AE131" s="37">
        <f>IFERROR(IPMT('TH - DEV'!$E$17,'TH - DEV'!AE$117-$A131+1,'TH - DEV'!$E$16,'TH - DEV'!$G$45),0)</f>
        <v>0</v>
      </c>
    </row>
    <row r="132" spans="1:31" ht="15" hidden="1" outlineLevel="1">
      <c r="A132">
        <v>6</v>
      </c>
      <c r="B132" s="37"/>
      <c r="C132" s="37"/>
      <c r="D132" s="37"/>
      <c r="E132" s="37"/>
      <c r="F132" s="37"/>
      <c r="G132" s="37">
        <f>IFERROR(IPMT('TH - DEV'!$E$17,'TH - DEV'!G$117-$A132+1,'TH - DEV'!$E$16,'TH - DEV'!$H$45),0)</f>
        <v>-11088</v>
      </c>
      <c r="H132" s="37">
        <f>IFERROR(IPMT('TH - DEV'!$E$17,'TH - DEV'!H$117-$A132+1,'TH - DEV'!$E$16,'TH - DEV'!$H$45),0)</f>
        <v>-10534.253079086649</v>
      </c>
      <c r="I132" s="37">
        <f>IFERROR(IPMT('TH - DEV'!$E$17,'TH - DEV'!I$117-$A132+1,'TH - DEV'!$E$16,'TH - DEV'!$H$45),0)</f>
        <v>-9958.3562813367644</v>
      </c>
      <c r="J132" s="37">
        <f>IFERROR(IPMT('TH - DEV'!$E$17,'TH - DEV'!J$117-$A132+1,'TH - DEV'!$E$16,'TH - DEV'!$H$45),0)</f>
        <v>-9359.4236116768843</v>
      </c>
      <c r="K132" s="37">
        <f>IFERROR(IPMT('TH - DEV'!$E$17,'TH - DEV'!K$117-$A132+1,'TH - DEV'!$E$16,'TH - DEV'!$H$45),0)</f>
        <v>-8736.5336352306076</v>
      </c>
      <c r="L132" s="37">
        <f>IFERROR(IPMT('TH - DEV'!$E$17,'TH - DEV'!L$117-$A132+1,'TH - DEV'!$E$16,'TH - DEV'!$H$45),0)</f>
        <v>-8088.7280597264808</v>
      </c>
      <c r="M132" s="37">
        <f>IFERROR(IPMT('TH - DEV'!$E$17,'TH - DEV'!M$117-$A132+1,'TH - DEV'!$E$16,'TH - DEV'!$H$45),0)</f>
        <v>-7415.0102612021901</v>
      </c>
      <c r="N132" s="37">
        <f>IFERROR(IPMT('TH - DEV'!$E$17,'TH - DEV'!N$117-$A132+1,'TH - DEV'!$E$16,'TH - DEV'!$H$45),0)</f>
        <v>-6714.3437507369263</v>
      </c>
      <c r="O132" s="37">
        <f>IFERROR(IPMT('TH - DEV'!$E$17,'TH - DEV'!O$117-$A132+1,'TH - DEV'!$E$16,'TH - DEV'!$H$45),0)</f>
        <v>-5985.6505798530534</v>
      </c>
      <c r="P132" s="37">
        <f>IFERROR(IPMT('TH - DEV'!$E$17,'TH - DEV'!P$117-$A132+1,'TH - DEV'!$E$16,'TH - DEV'!$H$45),0)</f>
        <v>-5227.809682133824</v>
      </c>
      <c r="Q132" s="37">
        <f>IFERROR(IPMT('TH - DEV'!$E$17,'TH - DEV'!Q$117-$A132+1,'TH - DEV'!$E$16,'TH - DEV'!$H$45),0)</f>
        <v>-4439.6551485058271</v>
      </c>
      <c r="R132" s="37">
        <f>IFERROR(IPMT('TH - DEV'!$E$17,'TH - DEV'!R$117-$A132+1,'TH - DEV'!$E$16,'TH - DEV'!$H$45),0)</f>
        <v>-3619.9744335327096</v>
      </c>
      <c r="S132" s="37">
        <f>IFERROR(IPMT('TH - DEV'!$E$17,'TH - DEV'!S$117-$A132+1,'TH - DEV'!$E$16,'TH - DEV'!$H$45),0)</f>
        <v>-2767.5064899606673</v>
      </c>
      <c r="T132" s="37">
        <f>IFERROR(IPMT('TH - DEV'!$E$17,'TH - DEV'!T$117-$A132+1,'TH - DEV'!$E$16,'TH - DEV'!$H$45),0)</f>
        <v>-1880.9398286457431</v>
      </c>
      <c r="U132" s="37">
        <f>IFERROR(IPMT('TH - DEV'!$E$17,'TH - DEV'!U$117-$A132+1,'TH - DEV'!$E$16,'TH - DEV'!$H$45),0)</f>
        <v>-958.91050087822191</v>
      </c>
      <c r="V132" s="37">
        <f>IFERROR(IPMT('TH - DEV'!$E$17,'TH - DEV'!V$117-$A132+1,'TH - DEV'!$E$16,'TH - DEV'!$H$45),0)</f>
        <v>0</v>
      </c>
      <c r="W132" s="37">
        <f>IFERROR(IPMT('TH - DEV'!$E$17,'TH - DEV'!W$117-$A132+1,'TH - DEV'!$E$16,'TH - DEV'!$H$45),0)</f>
        <v>0</v>
      </c>
      <c r="X132" s="37">
        <f>IFERROR(IPMT('TH - DEV'!$E$17,'TH - DEV'!X$117-$A132+1,'TH - DEV'!$E$16,'TH - DEV'!$H$45),0)</f>
        <v>0</v>
      </c>
      <c r="Y132" s="37">
        <f>IFERROR(IPMT('TH - DEV'!$E$17,'TH - DEV'!Y$117-$A132+1,'TH - DEV'!$E$16,'TH - DEV'!$H$45),0)</f>
        <v>0</v>
      </c>
      <c r="Z132" s="37">
        <f>IFERROR(IPMT('TH - DEV'!$E$17,'TH - DEV'!Z$117-$A132+1,'TH - DEV'!$E$16,'TH - DEV'!$H$45),0)</f>
        <v>0</v>
      </c>
      <c r="AA132" s="37">
        <f>IFERROR(IPMT('TH - DEV'!$E$17,'TH - DEV'!AA$117-$A132+1,'TH - DEV'!$E$16,'TH - DEV'!$H$45),0)</f>
        <v>0</v>
      </c>
      <c r="AB132" s="37">
        <f>IFERROR(IPMT('TH - DEV'!$E$17,'TH - DEV'!AB$117-$A132+1,'TH - DEV'!$E$16,'TH - DEV'!$H$45),0)</f>
        <v>0</v>
      </c>
      <c r="AC132" s="37">
        <f>IFERROR(IPMT('TH - DEV'!$E$17,'TH - DEV'!AC$117-$A132+1,'TH - DEV'!$E$16,'TH - DEV'!$H$45),0)</f>
        <v>0</v>
      </c>
      <c r="AD132" s="37">
        <f>IFERROR(IPMT('TH - DEV'!$E$17,'TH - DEV'!AD$117-$A132+1,'TH - DEV'!$E$16,'TH - DEV'!$H$45),0)</f>
        <v>0</v>
      </c>
      <c r="AE132" s="37">
        <f>IFERROR(IPMT('TH - DEV'!$E$17,'TH - DEV'!AE$117-$A132+1,'TH - DEV'!$E$16,'TH - DEV'!$H$45),0)</f>
        <v>0</v>
      </c>
    </row>
    <row r="133" spans="1:31" ht="15" hidden="1" outlineLevel="1">
      <c r="A133">
        <v>7</v>
      </c>
      <c r="B133" s="37"/>
      <c r="C133" s="37"/>
      <c r="D133" s="37"/>
      <c r="E133" s="37"/>
      <c r="F133" s="37"/>
      <c r="G133" s="37"/>
      <c r="H133" s="37">
        <f>IFERROR(IPMT('TH - DEV'!$E$17,'TH - DEV'!H$117-$A133+1,'TH - DEV'!$E$16,'TH - DEV'!$I$45),0)</f>
        <v>-11088</v>
      </c>
      <c r="I133" s="37">
        <f>IFERROR(IPMT('TH - DEV'!$E$17,'TH - DEV'!I$117-$A133+1,'TH - DEV'!$E$16,'TH - DEV'!$I$45),0)</f>
        <v>-10534.253079086649</v>
      </c>
      <c r="J133" s="37">
        <f>IFERROR(IPMT('TH - DEV'!$E$17,'TH - DEV'!J$117-$A133+1,'TH - DEV'!$E$16,'TH - DEV'!$I$45),0)</f>
        <v>-9958.3562813367644</v>
      </c>
      <c r="K133" s="37">
        <f>IFERROR(IPMT('TH - DEV'!$E$17,'TH - DEV'!K$117-$A133+1,'TH - DEV'!$E$16,'TH - DEV'!$I$45),0)</f>
        <v>-9359.4236116768843</v>
      </c>
      <c r="L133" s="37">
        <f>IFERROR(IPMT('TH - DEV'!$E$17,'TH - DEV'!L$117-$A133+1,'TH - DEV'!$E$16,'TH - DEV'!$I$45),0)</f>
        <v>-8736.5336352306076</v>
      </c>
      <c r="M133" s="37">
        <f>IFERROR(IPMT('TH - DEV'!$E$17,'TH - DEV'!M$117-$A133+1,'TH - DEV'!$E$16,'TH - DEV'!$I$45),0)</f>
        <v>-8088.7280597264808</v>
      </c>
      <c r="N133" s="37">
        <f>IFERROR(IPMT('TH - DEV'!$E$17,'TH - DEV'!N$117-$A133+1,'TH - DEV'!$E$16,'TH - DEV'!$I$45),0)</f>
        <v>-7415.0102612021901</v>
      </c>
      <c r="O133" s="37">
        <f>IFERROR(IPMT('TH - DEV'!$E$17,'TH - DEV'!O$117-$A133+1,'TH - DEV'!$E$16,'TH - DEV'!$I$45),0)</f>
        <v>-6714.3437507369263</v>
      </c>
      <c r="P133" s="37">
        <f>IFERROR(IPMT('TH - DEV'!$E$17,'TH - DEV'!P$117-$A133+1,'TH - DEV'!$E$16,'TH - DEV'!$I$45),0)</f>
        <v>-5985.6505798530534</v>
      </c>
      <c r="Q133" s="37">
        <f>IFERROR(IPMT('TH - DEV'!$E$17,'TH - DEV'!Q$117-$A133+1,'TH - DEV'!$E$16,'TH - DEV'!$I$45),0)</f>
        <v>-5227.809682133824</v>
      </c>
      <c r="R133" s="37">
        <f>IFERROR(IPMT('TH - DEV'!$E$17,'TH - DEV'!R$117-$A133+1,'TH - DEV'!$E$16,'TH - DEV'!$I$45),0)</f>
        <v>-4439.6551485058271</v>
      </c>
      <c r="S133" s="37">
        <f>IFERROR(IPMT('TH - DEV'!$E$17,'TH - DEV'!S$117-$A133+1,'TH - DEV'!$E$16,'TH - DEV'!$I$45),0)</f>
        <v>-3619.9744335327096</v>
      </c>
      <c r="T133" s="37">
        <f>IFERROR(IPMT('TH - DEV'!$E$17,'TH - DEV'!T$117-$A133+1,'TH - DEV'!$E$16,'TH - DEV'!$I$45),0)</f>
        <v>-2767.5064899606673</v>
      </c>
      <c r="U133" s="37">
        <f>IFERROR(IPMT('TH - DEV'!$E$17,'TH - DEV'!U$117-$A133+1,'TH - DEV'!$E$16,'TH - DEV'!$I$45),0)</f>
        <v>-1880.9398286457431</v>
      </c>
      <c r="V133" s="37">
        <f>IFERROR(IPMT('TH - DEV'!$E$17,'TH - DEV'!V$117-$A133+1,'TH - DEV'!$E$16,'TH - DEV'!$I$45),0)</f>
        <v>-958.91050087822191</v>
      </c>
      <c r="W133" s="37">
        <f>IFERROR(IPMT('TH - DEV'!$E$17,'TH - DEV'!W$117-$A133+1,'TH - DEV'!$E$16,'TH - DEV'!$I$45),0)</f>
        <v>0</v>
      </c>
      <c r="X133" s="37">
        <f>IFERROR(IPMT('TH - DEV'!$E$17,'TH - DEV'!X$117-$A133+1,'TH - DEV'!$E$16,'TH - DEV'!$I$45),0)</f>
        <v>0</v>
      </c>
      <c r="Y133" s="37">
        <f>IFERROR(IPMT('TH - DEV'!$E$17,'TH - DEV'!Y$117-$A133+1,'TH - DEV'!$E$16,'TH - DEV'!$I$45),0)</f>
        <v>0</v>
      </c>
      <c r="Z133" s="37">
        <f>IFERROR(IPMT('TH - DEV'!$E$17,'TH - DEV'!Z$117-$A133+1,'TH - DEV'!$E$16,'TH - DEV'!$I$45),0)</f>
        <v>0</v>
      </c>
      <c r="AA133" s="37">
        <f>IFERROR(IPMT('TH - DEV'!$E$17,'TH - DEV'!AA$117-$A133+1,'TH - DEV'!$E$16,'TH - DEV'!$I$45),0)</f>
        <v>0</v>
      </c>
      <c r="AB133" s="37">
        <f>IFERROR(IPMT('TH - DEV'!$E$17,'TH - DEV'!AB$117-$A133+1,'TH - DEV'!$E$16,'TH - DEV'!$I$45),0)</f>
        <v>0</v>
      </c>
      <c r="AC133" s="37">
        <f>IFERROR(IPMT('TH - DEV'!$E$17,'TH - DEV'!AC$117-$A133+1,'TH - DEV'!$E$16,'TH - DEV'!$I$45),0)</f>
        <v>0</v>
      </c>
      <c r="AD133" s="37">
        <f>IFERROR(IPMT('TH - DEV'!$E$17,'TH - DEV'!AD$117-$A133+1,'TH - DEV'!$E$16,'TH - DEV'!$I$45),0)</f>
        <v>0</v>
      </c>
      <c r="AE133" s="37">
        <f>IFERROR(IPMT('TH - DEV'!$E$17,'TH - DEV'!AE$117-$A133+1,'TH - DEV'!$E$16,'TH - DEV'!$I$45),0)</f>
        <v>0</v>
      </c>
    </row>
    <row r="134" spans="1:31" ht="15" hidden="1" outlineLevel="1">
      <c r="A134">
        <v>8</v>
      </c>
      <c r="B134" s="37"/>
      <c r="C134" s="37"/>
      <c r="D134" s="37"/>
      <c r="E134" s="37"/>
      <c r="F134" s="37"/>
      <c r="G134" s="37"/>
      <c r="H134" s="37"/>
      <c r="I134" s="37">
        <f>IFERROR(IPMT('TH - DEV'!$E$17,'TH - DEV'!I$117-$A134+1,'TH - DEV'!$E$16,'TH - DEV'!$J$45),0)</f>
        <v>-11088</v>
      </c>
      <c r="J134" s="37">
        <f>IFERROR(IPMT('TH - DEV'!$E$17,'TH - DEV'!J$117-$A134+1,'TH - DEV'!$E$16,'TH - DEV'!$J$45),0)</f>
        <v>-10534.253079086649</v>
      </c>
      <c r="K134" s="37">
        <f>IFERROR(IPMT('TH - DEV'!$E$17,'TH - DEV'!K$117-$A134+1,'TH - DEV'!$E$16,'TH - DEV'!$J$45),0)</f>
        <v>-9958.3562813367644</v>
      </c>
      <c r="L134" s="37">
        <f>IFERROR(IPMT('TH - DEV'!$E$17,'TH - DEV'!L$117-$A134+1,'TH - DEV'!$E$16,'TH - DEV'!$J$45),0)</f>
        <v>-9359.4236116768843</v>
      </c>
      <c r="M134" s="37">
        <f>IFERROR(IPMT('TH - DEV'!$E$17,'TH - DEV'!M$117-$A134+1,'TH - DEV'!$E$16,'TH - DEV'!$J$45),0)</f>
        <v>-8736.5336352306076</v>
      </c>
      <c r="N134" s="37">
        <f>IFERROR(IPMT('TH - DEV'!$E$17,'TH - DEV'!N$117-$A134+1,'TH - DEV'!$E$16,'TH - DEV'!$J$45),0)</f>
        <v>-8088.7280597264808</v>
      </c>
      <c r="O134" s="37">
        <f>IFERROR(IPMT('TH - DEV'!$E$17,'TH - DEV'!O$117-$A134+1,'TH - DEV'!$E$16,'TH - DEV'!$J$45),0)</f>
        <v>-7415.0102612021901</v>
      </c>
      <c r="P134" s="37">
        <f>IFERROR(IPMT('TH - DEV'!$E$17,'TH - DEV'!P$117-$A134+1,'TH - DEV'!$E$16,'TH - DEV'!$J$45),0)</f>
        <v>-6714.3437507369263</v>
      </c>
      <c r="Q134" s="37">
        <f>IFERROR(IPMT('TH - DEV'!$E$17,'TH - DEV'!Q$117-$A134+1,'TH - DEV'!$E$16,'TH - DEV'!$J$45),0)</f>
        <v>-5985.6505798530534</v>
      </c>
      <c r="R134" s="37">
        <f>IFERROR(IPMT('TH - DEV'!$E$17,'TH - DEV'!R$117-$A134+1,'TH - DEV'!$E$16,'TH - DEV'!$J$45),0)</f>
        <v>-5227.809682133824</v>
      </c>
      <c r="S134" s="37">
        <f>IFERROR(IPMT('TH - DEV'!$E$17,'TH - DEV'!S$117-$A134+1,'TH - DEV'!$E$16,'TH - DEV'!$J$45),0)</f>
        <v>-4439.6551485058271</v>
      </c>
      <c r="T134" s="37">
        <f>IFERROR(IPMT('TH - DEV'!$E$17,'TH - DEV'!T$117-$A134+1,'TH - DEV'!$E$16,'TH - DEV'!$J$45),0)</f>
        <v>-3619.9744335327096</v>
      </c>
      <c r="U134" s="37">
        <f>IFERROR(IPMT('TH - DEV'!$E$17,'TH - DEV'!U$117-$A134+1,'TH - DEV'!$E$16,'TH - DEV'!$J$45),0)</f>
        <v>-2767.5064899606673</v>
      </c>
      <c r="V134" s="37">
        <f>IFERROR(IPMT('TH - DEV'!$E$17,'TH - DEV'!V$117-$A134+1,'TH - DEV'!$E$16,'TH - DEV'!$J$45),0)</f>
        <v>-1880.9398286457431</v>
      </c>
      <c r="W134" s="37">
        <f>IFERROR(IPMT('TH - DEV'!$E$17,'TH - DEV'!W$117-$A134+1,'TH - DEV'!$E$16,'TH - DEV'!$J$45),0)</f>
        <v>-958.91050087822191</v>
      </c>
      <c r="X134" s="37">
        <f>IFERROR(IPMT('TH - DEV'!$E$17,'TH - DEV'!X$117-$A134+1,'TH - DEV'!$E$16,'TH - DEV'!$J$45),0)</f>
        <v>0</v>
      </c>
      <c r="Y134" s="37">
        <f>IFERROR(IPMT('TH - DEV'!$E$17,'TH - DEV'!Y$117-$A134+1,'TH - DEV'!$E$16,'TH - DEV'!$J$45),0)</f>
        <v>0</v>
      </c>
      <c r="Z134" s="37">
        <f>IFERROR(IPMT('TH - DEV'!$E$17,'TH - DEV'!Z$117-$A134+1,'TH - DEV'!$E$16,'TH - DEV'!$J$45),0)</f>
        <v>0</v>
      </c>
      <c r="AA134" s="37">
        <f>IFERROR(IPMT('TH - DEV'!$E$17,'TH - DEV'!AA$117-$A134+1,'TH - DEV'!$E$16,'TH - DEV'!$J$45),0)</f>
        <v>0</v>
      </c>
      <c r="AB134" s="37">
        <f>IFERROR(IPMT('TH - DEV'!$E$17,'TH - DEV'!AB$117-$A134+1,'TH - DEV'!$E$16,'TH - DEV'!$J$45),0)</f>
        <v>0</v>
      </c>
      <c r="AC134" s="37">
        <f>IFERROR(IPMT('TH - DEV'!$E$17,'TH - DEV'!AC$117-$A134+1,'TH - DEV'!$E$16,'TH - DEV'!$J$45),0)</f>
        <v>0</v>
      </c>
      <c r="AD134" s="37">
        <f>IFERROR(IPMT('TH - DEV'!$E$17,'TH - DEV'!AD$117-$A134+1,'TH - DEV'!$E$16,'TH - DEV'!$J$45),0)</f>
        <v>0</v>
      </c>
      <c r="AE134" s="37">
        <f>IFERROR(IPMT('TH - DEV'!$E$17,'TH - DEV'!AE$117-$A134+1,'TH - DEV'!$E$16,'TH - DEV'!$J$45),0)</f>
        <v>0</v>
      </c>
    </row>
    <row r="135" spans="1:31" ht="15" hidden="1" outlineLevel="1">
      <c r="A135">
        <v>9</v>
      </c>
      <c r="B135" s="37"/>
      <c r="C135" s="37"/>
      <c r="D135" s="37"/>
      <c r="E135" s="37"/>
      <c r="F135" s="37"/>
      <c r="G135" s="37"/>
      <c r="H135" s="37"/>
      <c r="I135" s="37"/>
      <c r="J135" s="37">
        <f>IFERROR(IPMT('TH - DEV'!$E$17,'TH - DEV'!J$117-$A135+1,'TH - DEV'!$E$16,'TH - DEV'!$K$45),0)</f>
        <v>-11088</v>
      </c>
      <c r="K135" s="37">
        <f>IFERROR(IPMT('TH - DEV'!$E$17,'TH - DEV'!K$117-$A135+1,'TH - DEV'!$E$16,'TH - DEV'!$K$45),0)</f>
        <v>-10534.253079086649</v>
      </c>
      <c r="L135" s="37">
        <f>IFERROR(IPMT('TH - DEV'!$E$17,'TH - DEV'!L$117-$A135+1,'TH - DEV'!$E$16,'TH - DEV'!$K$45),0)</f>
        <v>-9958.3562813367644</v>
      </c>
      <c r="M135" s="37">
        <f>IFERROR(IPMT('TH - DEV'!$E$17,'TH - DEV'!M$117-$A135+1,'TH - DEV'!$E$16,'TH - DEV'!$K$45),0)</f>
        <v>-9359.4236116768843</v>
      </c>
      <c r="N135" s="37">
        <f>IFERROR(IPMT('TH - DEV'!$E$17,'TH - DEV'!N$117-$A135+1,'TH - DEV'!$E$16,'TH - DEV'!$K$45),0)</f>
        <v>-8736.5336352306076</v>
      </c>
      <c r="O135" s="37">
        <f>IFERROR(IPMT('TH - DEV'!$E$17,'TH - DEV'!O$117-$A135+1,'TH - DEV'!$E$16,'TH - DEV'!$K$45),0)</f>
        <v>-8088.7280597264808</v>
      </c>
      <c r="P135" s="37">
        <f>IFERROR(IPMT('TH - DEV'!$E$17,'TH - DEV'!P$117-$A135+1,'TH - DEV'!$E$16,'TH - DEV'!$K$45),0)</f>
        <v>-7415.0102612021901</v>
      </c>
      <c r="Q135" s="37">
        <f>IFERROR(IPMT('TH - DEV'!$E$17,'TH - DEV'!Q$117-$A135+1,'TH - DEV'!$E$16,'TH - DEV'!$K$45),0)</f>
        <v>-6714.3437507369263</v>
      </c>
      <c r="R135" s="37">
        <f>IFERROR(IPMT('TH - DEV'!$E$17,'TH - DEV'!R$117-$A135+1,'TH - DEV'!$E$16,'TH - DEV'!$K$45),0)</f>
        <v>-5985.6505798530534</v>
      </c>
      <c r="S135" s="37">
        <f>IFERROR(IPMT('TH - DEV'!$E$17,'TH - DEV'!S$117-$A135+1,'TH - DEV'!$E$16,'TH - DEV'!$K$45),0)</f>
        <v>-5227.809682133824</v>
      </c>
      <c r="T135" s="37">
        <f>IFERROR(IPMT('TH - DEV'!$E$17,'TH - DEV'!T$117-$A135+1,'TH - DEV'!$E$16,'TH - DEV'!$K$45),0)</f>
        <v>-4439.6551485058271</v>
      </c>
      <c r="U135" s="37">
        <f>IFERROR(IPMT('TH - DEV'!$E$17,'TH - DEV'!U$117-$A135+1,'TH - DEV'!$E$16,'TH - DEV'!$K$45),0)</f>
        <v>-3619.9744335327096</v>
      </c>
      <c r="V135" s="37">
        <f>IFERROR(IPMT('TH - DEV'!$E$17,'TH - DEV'!V$117-$A135+1,'TH - DEV'!$E$16,'TH - DEV'!$K$45),0)</f>
        <v>-2767.5064899606673</v>
      </c>
      <c r="W135" s="37">
        <f>IFERROR(IPMT('TH - DEV'!$E$17,'TH - DEV'!W$117-$A135+1,'TH - DEV'!$E$16,'TH - DEV'!$K$45),0)</f>
        <v>-1880.9398286457431</v>
      </c>
      <c r="X135" s="37">
        <f>IFERROR(IPMT('TH - DEV'!$E$17,'TH - DEV'!X$117-$A135+1,'TH - DEV'!$E$16,'TH - DEV'!$K$45),0)</f>
        <v>-958.91050087822191</v>
      </c>
      <c r="Y135" s="37">
        <f>IFERROR(IPMT('TH - DEV'!$E$17,'TH - DEV'!Y$117-$A135+1,'TH - DEV'!$E$16,'TH - DEV'!$K$45),0)</f>
        <v>0</v>
      </c>
      <c r="Z135" s="37">
        <f>IFERROR(IPMT('TH - DEV'!$E$17,'TH - DEV'!Z$117-$A135+1,'TH - DEV'!$E$16,'TH - DEV'!$K$45),0)</f>
        <v>0</v>
      </c>
      <c r="AA135" s="37">
        <f>IFERROR(IPMT('TH - DEV'!$E$17,'TH - DEV'!AA$117-$A135+1,'TH - DEV'!$E$16,'TH - DEV'!$K$45),0)</f>
        <v>0</v>
      </c>
      <c r="AB135" s="37">
        <f>IFERROR(IPMT('TH - DEV'!$E$17,'TH - DEV'!AB$117-$A135+1,'TH - DEV'!$E$16,'TH - DEV'!$K$45),0)</f>
        <v>0</v>
      </c>
      <c r="AC135" s="37">
        <f>IFERROR(IPMT('TH - DEV'!$E$17,'TH - DEV'!AC$117-$A135+1,'TH - DEV'!$E$16,'TH - DEV'!$K$45),0)</f>
        <v>0</v>
      </c>
      <c r="AD135" s="37">
        <f>IFERROR(IPMT('TH - DEV'!$E$17,'TH - DEV'!AD$117-$A135+1,'TH - DEV'!$E$16,'TH - DEV'!$K$45),0)</f>
        <v>0</v>
      </c>
      <c r="AE135" s="37">
        <f>IFERROR(IPMT('TH - DEV'!$E$17,'TH - DEV'!AE$117-$A135+1,'TH - DEV'!$E$16,'TH - DEV'!$K$45),0)</f>
        <v>0</v>
      </c>
    </row>
    <row r="136" spans="1:31" ht="15" hidden="1" outlineLevel="1">
      <c r="A136">
        <v>10</v>
      </c>
      <c r="B136" s="37"/>
      <c r="C136" s="37"/>
      <c r="D136" s="37"/>
      <c r="E136" s="37"/>
      <c r="F136" s="37"/>
      <c r="G136" s="37"/>
      <c r="H136" s="37"/>
      <c r="I136" s="37"/>
      <c r="J136" s="37"/>
      <c r="K136" s="37">
        <f>IFERROR(IPMT('TH - DEV'!$E$17,'TH - DEV'!K$117-$A136+1,'TH - DEV'!$E$16,'TH - DEV'!$L$45),0)</f>
        <v>-11088</v>
      </c>
      <c r="L136" s="37">
        <f>IFERROR(IPMT('TH - DEV'!$E$17,'TH - DEV'!L$117-$A136+1,'TH - DEV'!$E$16,'TH - DEV'!$L$45),0)</f>
        <v>-10534.253079086649</v>
      </c>
      <c r="M136" s="37">
        <f>IFERROR(IPMT('TH - DEV'!$E$17,'TH - DEV'!M$117-$A136+1,'TH - DEV'!$E$16,'TH - DEV'!$L$45),0)</f>
        <v>-9958.3562813367644</v>
      </c>
      <c r="N136" s="37">
        <f>IFERROR(IPMT('TH - DEV'!$E$17,'TH - DEV'!N$117-$A136+1,'TH - DEV'!$E$16,'TH - DEV'!$L$45),0)</f>
        <v>-9359.4236116768843</v>
      </c>
      <c r="O136" s="37">
        <f>IFERROR(IPMT('TH - DEV'!$E$17,'TH - DEV'!O$117-$A136+1,'TH - DEV'!$E$16,'TH - DEV'!$L$45),0)</f>
        <v>-8736.5336352306076</v>
      </c>
      <c r="P136" s="37">
        <f>IFERROR(IPMT('TH - DEV'!$E$17,'TH - DEV'!P$117-$A136+1,'TH - DEV'!$E$16,'TH - DEV'!$L$45),0)</f>
        <v>-8088.7280597264808</v>
      </c>
      <c r="Q136" s="37">
        <f>IFERROR(IPMT('TH - DEV'!$E$17,'TH - DEV'!Q$117-$A136+1,'TH - DEV'!$E$16,'TH - DEV'!$L$45),0)</f>
        <v>-7415.0102612021901</v>
      </c>
      <c r="R136" s="37">
        <f>IFERROR(IPMT('TH - DEV'!$E$17,'TH - DEV'!R$117-$A136+1,'TH - DEV'!$E$16,'TH - DEV'!$L$45),0)</f>
        <v>-6714.3437507369263</v>
      </c>
      <c r="S136" s="37">
        <f>IFERROR(IPMT('TH - DEV'!$E$17,'TH - DEV'!S$117-$A136+1,'TH - DEV'!$E$16,'TH - DEV'!$L$45),0)</f>
        <v>-5985.6505798530534</v>
      </c>
      <c r="T136" s="37">
        <f>IFERROR(IPMT('TH - DEV'!$E$17,'TH - DEV'!T$117-$A136+1,'TH - DEV'!$E$16,'TH - DEV'!$L$45),0)</f>
        <v>-5227.809682133824</v>
      </c>
      <c r="U136" s="37">
        <f>IFERROR(IPMT('TH - DEV'!$E$17,'TH - DEV'!U$117-$A136+1,'TH - DEV'!$E$16,'TH - DEV'!$L$45),0)</f>
        <v>-4439.6551485058271</v>
      </c>
      <c r="V136" s="37">
        <f>IFERROR(IPMT('TH - DEV'!$E$17,'TH - DEV'!V$117-$A136+1,'TH - DEV'!$E$16,'TH - DEV'!$L$45),0)</f>
        <v>-3619.9744335327096</v>
      </c>
      <c r="W136" s="37">
        <f>IFERROR(IPMT('TH - DEV'!$E$17,'TH - DEV'!W$117-$A136+1,'TH - DEV'!$E$16,'TH - DEV'!$L$45),0)</f>
        <v>-2767.5064899606673</v>
      </c>
      <c r="X136" s="37">
        <f>IFERROR(IPMT('TH - DEV'!$E$17,'TH - DEV'!X$117-$A136+1,'TH - DEV'!$E$16,'TH - DEV'!$L$45),0)</f>
        <v>-1880.9398286457431</v>
      </c>
      <c r="Y136" s="37">
        <f>IFERROR(IPMT('TH - DEV'!$E$17,'TH - DEV'!Y$117-$A136+1,'TH - DEV'!$E$16,'TH - DEV'!$L$45),0)</f>
        <v>-958.91050087822191</v>
      </c>
      <c r="Z136" s="37">
        <f>IFERROR(IPMT('TH - DEV'!$E$17,'TH - DEV'!Z$117-$A136+1,'TH - DEV'!$E$16,'TH - DEV'!$L$45),0)</f>
        <v>0</v>
      </c>
      <c r="AA136" s="37">
        <f>IFERROR(IPMT('TH - DEV'!$E$17,'TH - DEV'!AA$117-$A136+1,'TH - DEV'!$E$16,'TH - DEV'!$L$45),0)</f>
        <v>0</v>
      </c>
      <c r="AB136" s="37">
        <f>IFERROR(IPMT('TH - DEV'!$E$17,'TH - DEV'!AB$117-$A136+1,'TH - DEV'!$E$16,'TH - DEV'!$L$45),0)</f>
        <v>0</v>
      </c>
      <c r="AC136" s="37">
        <f>IFERROR(IPMT('TH - DEV'!$E$17,'TH - DEV'!AC$117-$A136+1,'TH - DEV'!$E$16,'TH - DEV'!$L$45),0)</f>
        <v>0</v>
      </c>
      <c r="AD136" s="37">
        <f>IFERROR(IPMT('TH - DEV'!$E$17,'TH - DEV'!AD$117-$A136+1,'TH - DEV'!$E$16,'TH - DEV'!$L$45),0)</f>
        <v>0</v>
      </c>
      <c r="AE136" s="37">
        <f>IFERROR(IPMT('TH - DEV'!$E$17,'TH - DEV'!AE$117-$A136+1,'TH - DEV'!$E$16,'TH - DEV'!$L$45),0)</f>
        <v>0</v>
      </c>
    </row>
    <row r="137" spans="1:31" ht="15" hidden="1" outlineLevel="1">
      <c r="A137">
        <v>11</v>
      </c>
      <c r="B137" s="37"/>
      <c r="C137" s="37"/>
      <c r="D137" s="37"/>
      <c r="E137" s="37"/>
      <c r="F137" s="37"/>
      <c r="G137" s="37"/>
      <c r="H137" s="37"/>
      <c r="I137" s="37"/>
      <c r="J137" s="37"/>
      <c r="K137" s="37"/>
      <c r="L137" s="37">
        <f>IFERROR(IPMT('TH - DEV'!$E$17,'TH - DEV'!L$117-$A137+1,'TH - DEV'!$E$16,'TH - DEV'!$M$45),0)</f>
        <v>0</v>
      </c>
      <c r="M137" s="37">
        <f>IFERROR(IPMT('TH - DEV'!$E$17,'TH - DEV'!M$117-$A137+1,'TH - DEV'!$E$16,'TH - DEV'!$M$45),0)</f>
        <v>0</v>
      </c>
      <c r="N137" s="37">
        <f>IFERROR(IPMT('TH - DEV'!$E$17,'TH - DEV'!N$117-$A137+1,'TH - DEV'!$E$16,'TH - DEV'!$M$45),0)</f>
        <v>0</v>
      </c>
      <c r="O137" s="37">
        <f>IFERROR(IPMT('TH - DEV'!$E$17,'TH - DEV'!O$117-$A137+1,'TH - DEV'!$E$16,'TH - DEV'!$M$45),0)</f>
        <v>0</v>
      </c>
      <c r="P137" s="37">
        <f>IFERROR(IPMT('TH - DEV'!$E$17,'TH - DEV'!P$117-$A137+1,'TH - DEV'!$E$16,'TH - DEV'!$M$45),0)</f>
        <v>0</v>
      </c>
      <c r="Q137" s="37">
        <f>IFERROR(IPMT('TH - DEV'!$E$17,'TH - DEV'!Q$117-$A137+1,'TH - DEV'!$E$16,'TH - DEV'!$M$45),0)</f>
        <v>0</v>
      </c>
      <c r="R137" s="37">
        <f>IFERROR(IPMT('TH - DEV'!$E$17,'TH - DEV'!R$117-$A137+1,'TH - DEV'!$E$16,'TH - DEV'!$M$45),0)</f>
        <v>0</v>
      </c>
      <c r="S137" s="37">
        <f>IFERROR(IPMT('TH - DEV'!$E$17,'TH - DEV'!S$117-$A137+1,'TH - DEV'!$E$16,'TH - DEV'!$M$45),0)</f>
        <v>0</v>
      </c>
      <c r="T137" s="37">
        <f>IFERROR(IPMT('TH - DEV'!$E$17,'TH - DEV'!T$117-$A137+1,'TH - DEV'!$E$16,'TH - DEV'!$M$45),0)</f>
        <v>0</v>
      </c>
      <c r="U137" s="37">
        <f>IFERROR(IPMT('TH - DEV'!$E$17,'TH - DEV'!U$117-$A137+1,'TH - DEV'!$E$16,'TH - DEV'!$M$45),0)</f>
        <v>0</v>
      </c>
      <c r="V137" s="37">
        <f>IFERROR(IPMT('TH - DEV'!$E$17,'TH - DEV'!V$117-$A137+1,'TH - DEV'!$E$16,'TH - DEV'!$M$45),0)</f>
        <v>0</v>
      </c>
      <c r="W137" s="37">
        <f>IFERROR(IPMT('TH - DEV'!$E$17,'TH - DEV'!W$117-$A137+1,'TH - DEV'!$E$16,'TH - DEV'!$M$45),0)</f>
        <v>0</v>
      </c>
      <c r="X137" s="37">
        <f>IFERROR(IPMT('TH - DEV'!$E$17,'TH - DEV'!X$117-$A137+1,'TH - DEV'!$E$16,'TH - DEV'!$M$45),0)</f>
        <v>0</v>
      </c>
      <c r="Y137" s="37">
        <f>IFERROR(IPMT('TH - DEV'!$E$17,'TH - DEV'!Y$117-$A137+1,'TH - DEV'!$E$16,'TH - DEV'!$M$45),0)</f>
        <v>0</v>
      </c>
      <c r="Z137" s="37">
        <f>IFERROR(IPMT('TH - DEV'!$E$17,'TH - DEV'!Z$117-$A137+1,'TH - DEV'!$E$16,'TH - DEV'!$M$45),0)</f>
        <v>0</v>
      </c>
      <c r="AA137" s="37">
        <f>IFERROR(IPMT('TH - DEV'!$E$17,'TH - DEV'!AA$117-$A137+1,'TH - DEV'!$E$16,'TH - DEV'!$M$45),0)</f>
        <v>0</v>
      </c>
      <c r="AB137" s="37">
        <f>IFERROR(IPMT('TH - DEV'!$E$17,'TH - DEV'!AB$117-$A137+1,'TH - DEV'!$E$16,'TH - DEV'!$M$45),0)</f>
        <v>0</v>
      </c>
      <c r="AC137" s="37">
        <f>IFERROR(IPMT('TH - DEV'!$E$17,'TH - DEV'!AC$117-$A137+1,'TH - DEV'!$E$16,'TH - DEV'!$M$45),0)</f>
        <v>0</v>
      </c>
      <c r="AD137" s="37">
        <f>IFERROR(IPMT('TH - DEV'!$E$17,'TH - DEV'!AD$117-$A137+1,'TH - DEV'!$E$16,'TH - DEV'!$M$45),0)</f>
        <v>0</v>
      </c>
      <c r="AE137" s="37">
        <f>IFERROR(IPMT('TH - DEV'!$E$17,'TH - DEV'!AE$117-$A137+1,'TH - DEV'!$E$16,'TH - DEV'!$M$45),0)</f>
        <v>0</v>
      </c>
    </row>
    <row r="138" spans="1:31" ht="15" hidden="1" outlineLevel="1">
      <c r="A138">
        <v>12</v>
      </c>
      <c r="B138" s="37"/>
      <c r="C138" s="37"/>
      <c r="D138" s="37"/>
      <c r="E138" s="37"/>
      <c r="F138" s="37"/>
      <c r="G138" s="37"/>
      <c r="H138" s="37"/>
      <c r="I138" s="37"/>
      <c r="J138" s="37"/>
      <c r="K138" s="37"/>
      <c r="L138" s="37"/>
      <c r="M138" s="37">
        <f>IFERROR(IPMT('TH - DEV'!$E$17,'TH - DEV'!M$117-$A138+1,'TH - DEV'!$E$16,'TH - DEV'!$N$45),0)</f>
        <v>0</v>
      </c>
      <c r="N138" s="37">
        <f>IFERROR(IPMT('TH - DEV'!$E$17,'TH - DEV'!N$117-$A138+1,'TH - DEV'!$E$16,'TH - DEV'!$N$45),0)</f>
        <v>0</v>
      </c>
      <c r="O138" s="37">
        <f>IFERROR(IPMT('TH - DEV'!$E$17,'TH - DEV'!O$117-$A138+1,'TH - DEV'!$E$16,'TH - DEV'!$N$45),0)</f>
        <v>0</v>
      </c>
      <c r="P138" s="37">
        <f>IFERROR(IPMT('TH - DEV'!$E$17,'TH - DEV'!P$117-$A138+1,'TH - DEV'!$E$16,'TH - DEV'!$N$45),0)</f>
        <v>0</v>
      </c>
      <c r="Q138" s="37">
        <f>IFERROR(IPMT('TH - DEV'!$E$17,'TH - DEV'!Q$117-$A138+1,'TH - DEV'!$E$16,'TH - DEV'!$N$45),0)</f>
        <v>0</v>
      </c>
      <c r="R138" s="37">
        <f>IFERROR(IPMT('TH - DEV'!$E$17,'TH - DEV'!R$117-$A138+1,'TH - DEV'!$E$16,'TH - DEV'!$N$45),0)</f>
        <v>0</v>
      </c>
      <c r="S138" s="37">
        <f>IFERROR(IPMT('TH - DEV'!$E$17,'TH - DEV'!S$117-$A138+1,'TH - DEV'!$E$16,'TH - DEV'!$N$45),0)</f>
        <v>0</v>
      </c>
      <c r="T138" s="37">
        <f>IFERROR(IPMT('TH - DEV'!$E$17,'TH - DEV'!T$117-$A138+1,'TH - DEV'!$E$16,'TH - DEV'!$N$45),0)</f>
        <v>0</v>
      </c>
      <c r="U138" s="37">
        <f>IFERROR(IPMT('TH - DEV'!$E$17,'TH - DEV'!U$117-$A138+1,'TH - DEV'!$E$16,'TH - DEV'!$N$45),0)</f>
        <v>0</v>
      </c>
      <c r="V138" s="37">
        <f>IFERROR(IPMT('TH - DEV'!$E$17,'TH - DEV'!V$117-$A138+1,'TH - DEV'!$E$16,'TH - DEV'!$N$45),0)</f>
        <v>0</v>
      </c>
      <c r="W138" s="37">
        <f>IFERROR(IPMT('TH - DEV'!$E$17,'TH - DEV'!W$117-$A138+1,'TH - DEV'!$E$16,'TH - DEV'!$N$45),0)</f>
        <v>0</v>
      </c>
      <c r="X138" s="37">
        <f>IFERROR(IPMT('TH - DEV'!$E$17,'TH - DEV'!X$117-$A138+1,'TH - DEV'!$E$16,'TH - DEV'!$N$45),0)</f>
        <v>0</v>
      </c>
      <c r="Y138" s="37">
        <f>IFERROR(IPMT('TH - DEV'!$E$17,'TH - DEV'!Y$117-$A138+1,'TH - DEV'!$E$16,'TH - DEV'!$N$45),0)</f>
        <v>0</v>
      </c>
      <c r="Z138" s="37">
        <f>IFERROR(IPMT('TH - DEV'!$E$17,'TH - DEV'!Z$117-$A138+1,'TH - DEV'!$E$16,'TH - DEV'!$N$45),0)</f>
        <v>0</v>
      </c>
      <c r="AA138" s="37">
        <f>IFERROR(IPMT('TH - DEV'!$E$17,'TH - DEV'!AA$117-$A138+1,'TH - DEV'!$E$16,'TH - DEV'!$N$45),0)</f>
        <v>0</v>
      </c>
      <c r="AB138" s="37">
        <f>IFERROR(IPMT('TH - DEV'!$E$17,'TH - DEV'!AB$117-$A138+1,'TH - DEV'!$E$16,'TH - DEV'!$N$45),0)</f>
        <v>0</v>
      </c>
      <c r="AC138" s="37">
        <f>IFERROR(IPMT('TH - DEV'!$E$17,'TH - DEV'!AC$117-$A138+1,'TH - DEV'!$E$16,'TH - DEV'!$N$45),0)</f>
        <v>0</v>
      </c>
      <c r="AD138" s="37">
        <f>IFERROR(IPMT('TH - DEV'!$E$17,'TH - DEV'!AD$117-$A138+1,'TH - DEV'!$E$16,'TH - DEV'!$N$45),0)</f>
        <v>0</v>
      </c>
      <c r="AE138" s="37">
        <f>IFERROR(IPMT('TH - DEV'!$E$17,'TH - DEV'!AE$117-$A138+1,'TH - DEV'!$E$16,'TH - DEV'!$N$45),0)</f>
        <v>0</v>
      </c>
    </row>
    <row r="139" spans="1:31" ht="15" hidden="1" outlineLevel="1">
      <c r="A139">
        <v>13</v>
      </c>
      <c r="B139" s="37"/>
      <c r="C139" s="37"/>
      <c r="D139" s="37"/>
      <c r="E139" s="37"/>
      <c r="F139" s="37"/>
      <c r="G139" s="37"/>
      <c r="H139" s="37"/>
      <c r="I139" s="37"/>
      <c r="J139" s="37"/>
      <c r="K139" s="37"/>
      <c r="L139" s="37"/>
      <c r="M139" s="37"/>
      <c r="N139" s="37">
        <f>IFERROR(IPMT('TH - DEV'!$E$17,'TH - DEV'!N$117-$A139+1,'TH - DEV'!$E$16,'TH - DEV'!$O$45),0)</f>
        <v>0</v>
      </c>
      <c r="O139" s="37">
        <f>IFERROR(IPMT('TH - DEV'!$E$17,'TH - DEV'!O$117-$A139+1,'TH - DEV'!$E$16,'TH - DEV'!$O$45),0)</f>
        <v>0</v>
      </c>
      <c r="P139" s="37">
        <f>IFERROR(IPMT('TH - DEV'!$E$17,'TH - DEV'!P$117-$A139+1,'TH - DEV'!$E$16,'TH - DEV'!$O$45),0)</f>
        <v>0</v>
      </c>
      <c r="Q139" s="37">
        <f>IFERROR(IPMT('TH - DEV'!$E$17,'TH - DEV'!Q$117-$A139+1,'TH - DEV'!$E$16,'TH - DEV'!$O$45),0)</f>
        <v>0</v>
      </c>
      <c r="R139" s="37">
        <f>IFERROR(IPMT('TH - DEV'!$E$17,'TH - DEV'!R$117-$A139+1,'TH - DEV'!$E$16,'TH - DEV'!$O$45),0)</f>
        <v>0</v>
      </c>
      <c r="S139" s="37">
        <f>IFERROR(IPMT('TH - DEV'!$E$17,'TH - DEV'!S$117-$A139+1,'TH - DEV'!$E$16,'TH - DEV'!$O$45),0)</f>
        <v>0</v>
      </c>
      <c r="T139" s="37">
        <f>IFERROR(IPMT('TH - DEV'!$E$17,'TH - DEV'!T$117-$A139+1,'TH - DEV'!$E$16,'TH - DEV'!$O$45),0)</f>
        <v>0</v>
      </c>
      <c r="U139" s="37">
        <f>IFERROR(IPMT('TH - DEV'!$E$17,'TH - DEV'!U$117-$A139+1,'TH - DEV'!$E$16,'TH - DEV'!$O$45),0)</f>
        <v>0</v>
      </c>
      <c r="V139" s="37">
        <f>IFERROR(IPMT('TH - DEV'!$E$17,'TH - DEV'!V$117-$A139+1,'TH - DEV'!$E$16,'TH - DEV'!$O$45),0)</f>
        <v>0</v>
      </c>
      <c r="W139" s="37">
        <f>IFERROR(IPMT('TH - DEV'!$E$17,'TH - DEV'!W$117-$A139+1,'TH - DEV'!$E$16,'TH - DEV'!$O$45),0)</f>
        <v>0</v>
      </c>
      <c r="X139" s="37">
        <f>IFERROR(IPMT('TH - DEV'!$E$17,'TH - DEV'!X$117-$A139+1,'TH - DEV'!$E$16,'TH - DEV'!$O$45),0)</f>
        <v>0</v>
      </c>
      <c r="Y139" s="37">
        <f>IFERROR(IPMT('TH - DEV'!$E$17,'TH - DEV'!Y$117-$A139+1,'TH - DEV'!$E$16,'TH - DEV'!$O$45),0)</f>
        <v>0</v>
      </c>
      <c r="Z139" s="37">
        <f>IFERROR(IPMT('TH - DEV'!$E$17,'TH - DEV'!Z$117-$A139+1,'TH - DEV'!$E$16,'TH - DEV'!$O$45),0)</f>
        <v>0</v>
      </c>
      <c r="AA139" s="37">
        <f>IFERROR(IPMT('TH - DEV'!$E$17,'TH - DEV'!AA$117-$A139+1,'TH - DEV'!$E$16,'TH - DEV'!$O$45),0)</f>
        <v>0</v>
      </c>
      <c r="AB139" s="37">
        <f>IFERROR(IPMT('TH - DEV'!$E$17,'TH - DEV'!AB$117-$A139+1,'TH - DEV'!$E$16,'TH - DEV'!$O$45),0)</f>
        <v>0</v>
      </c>
      <c r="AC139" s="37">
        <f>IFERROR(IPMT('TH - DEV'!$E$17,'TH - DEV'!AC$117-$A139+1,'TH - DEV'!$E$16,'TH - DEV'!$O$45),0)</f>
        <v>0</v>
      </c>
      <c r="AD139" s="37">
        <f>IFERROR(IPMT('TH - DEV'!$E$17,'TH - DEV'!AD$117-$A139+1,'TH - DEV'!$E$16,'TH - DEV'!$O$45),0)</f>
        <v>0</v>
      </c>
      <c r="AE139" s="37">
        <f>IFERROR(IPMT('TH - DEV'!$E$17,'TH - DEV'!AE$117-$A139+1,'TH - DEV'!$E$16,'TH - DEV'!$O$45),0)</f>
        <v>0</v>
      </c>
    </row>
    <row r="140" spans="1:31" ht="15" hidden="1" outlineLevel="2">
      <c r="A140">
        <v>14</v>
      </c>
      <c r="B140" s="37"/>
      <c r="C140" s="37"/>
      <c r="D140" s="37"/>
      <c r="E140" s="37"/>
      <c r="F140" s="37"/>
      <c r="G140" s="37"/>
      <c r="H140" s="37"/>
      <c r="I140" s="37"/>
      <c r="J140" s="37"/>
      <c r="K140" s="37"/>
      <c r="L140" s="37"/>
      <c r="M140" s="37"/>
      <c r="N140" s="37"/>
      <c r="O140" s="37">
        <f>IFERROR(IPMT('TH - DEV'!$E$17,'TH - DEV'!O$117-$A140+1,'TH - DEV'!$E$16,'TH - DEV'!$P$45),0)</f>
        <v>0</v>
      </c>
      <c r="P140" s="37">
        <f>IFERROR(IPMT('TH - DEV'!$E$17,'TH - DEV'!P$117-$A140+1,'TH - DEV'!$E$16,'TH - DEV'!$P$45),0)</f>
        <v>0</v>
      </c>
      <c r="Q140" s="37">
        <f>IFERROR(IPMT('TH - DEV'!$E$17,'TH - DEV'!Q$117-$A140+1,'TH - DEV'!$E$16,'TH - DEV'!$P$45),0)</f>
        <v>0</v>
      </c>
      <c r="R140" s="37">
        <f>IFERROR(IPMT('TH - DEV'!$E$17,'TH - DEV'!R$117-$A140+1,'TH - DEV'!$E$16,'TH - DEV'!$P$45),0)</f>
        <v>0</v>
      </c>
      <c r="S140" s="37">
        <f>IFERROR(IPMT('TH - DEV'!$E$17,'TH - DEV'!S$117-$A140+1,'TH - DEV'!$E$16,'TH - DEV'!$P$45),0)</f>
        <v>0</v>
      </c>
      <c r="T140" s="37">
        <f>IFERROR(IPMT('TH - DEV'!$E$17,'TH - DEV'!T$117-$A140+1,'TH - DEV'!$E$16,'TH - DEV'!$P$45),0)</f>
        <v>0</v>
      </c>
      <c r="U140" s="37">
        <f>IFERROR(IPMT('TH - DEV'!$E$17,'TH - DEV'!U$117-$A140+1,'TH - DEV'!$E$16,'TH - DEV'!$P$45),0)</f>
        <v>0</v>
      </c>
      <c r="V140" s="37">
        <f>IFERROR(IPMT('TH - DEV'!$E$17,'TH - DEV'!V$117-$A140+1,'TH - DEV'!$E$16,'TH - DEV'!$P$45),0)</f>
        <v>0</v>
      </c>
      <c r="W140" s="37">
        <f>IFERROR(IPMT('TH - DEV'!$E$17,'TH - DEV'!W$117-$A140+1,'TH - DEV'!$E$16,'TH - DEV'!$P$45),0)</f>
        <v>0</v>
      </c>
      <c r="X140" s="37">
        <f>IFERROR(IPMT('TH - DEV'!$E$17,'TH - DEV'!X$117-$A140+1,'TH - DEV'!$E$16,'TH - DEV'!$P$45),0)</f>
        <v>0</v>
      </c>
      <c r="Y140" s="37">
        <f>IFERROR(IPMT('TH - DEV'!$E$17,'TH - DEV'!Y$117-$A140+1,'TH - DEV'!$E$16,'TH - DEV'!$P$45),0)</f>
        <v>0</v>
      </c>
      <c r="Z140" s="37">
        <f>IFERROR(IPMT('TH - DEV'!$E$17,'TH - DEV'!Z$117-$A140+1,'TH - DEV'!$E$16,'TH - DEV'!$P$45),0)</f>
        <v>0</v>
      </c>
      <c r="AA140" s="37">
        <f>IFERROR(IPMT('TH - DEV'!$E$17,'TH - DEV'!AA$117-$A140+1,'TH - DEV'!$E$16,'TH - DEV'!$P$45),0)</f>
        <v>0</v>
      </c>
      <c r="AB140" s="37">
        <f>IFERROR(IPMT('TH - DEV'!$E$17,'TH - DEV'!AB$117-$A140+1,'TH - DEV'!$E$16,'TH - DEV'!$P$45),0)</f>
        <v>0</v>
      </c>
      <c r="AC140" s="37">
        <f>IFERROR(IPMT('TH - DEV'!$E$17,'TH - DEV'!AC$117-$A140+1,'TH - DEV'!$E$16,'TH - DEV'!$P$45),0)</f>
        <v>0</v>
      </c>
      <c r="AD140" s="37">
        <f>IFERROR(IPMT('TH - DEV'!$E$17,'TH - DEV'!AD$117-$A140+1,'TH - DEV'!$E$16,'TH - DEV'!$P$45),0)</f>
        <v>0</v>
      </c>
      <c r="AE140" s="37">
        <f>IFERROR(IPMT('TH - DEV'!$E$17,'TH - DEV'!AE$117-$A140+1,'TH - DEV'!$E$16,'TH - DEV'!$P$45),0)</f>
        <v>0</v>
      </c>
    </row>
    <row r="141" spans="1:31" ht="15" hidden="1" outlineLevel="2">
      <c r="A141">
        <v>15</v>
      </c>
      <c r="B141" s="37"/>
      <c r="C141" s="37"/>
      <c r="D141" s="37"/>
      <c r="E141" s="37"/>
      <c r="F141" s="37"/>
      <c r="G141" s="37"/>
      <c r="H141" s="37"/>
      <c r="I141" s="37"/>
      <c r="J141" s="37"/>
      <c r="K141" s="37"/>
      <c r="L141" s="37"/>
      <c r="M141" s="37"/>
      <c r="N141" s="37"/>
      <c r="O141" s="37"/>
      <c r="P141" s="37">
        <f>IFERROR(IPMT('TH - DEV'!$E$17,'TH - DEV'!P$117-$A141+1,'TH - DEV'!$E$16,'TH - DEV'!$Q$45),0)</f>
        <v>0</v>
      </c>
      <c r="Q141" s="37">
        <f>IFERROR(IPMT('TH - DEV'!$E$17,'TH - DEV'!Q$117-$A141+1,'TH - DEV'!$E$16,'TH - DEV'!$Q$45),0)</f>
        <v>0</v>
      </c>
      <c r="R141" s="37">
        <f>IFERROR(IPMT('TH - DEV'!$E$17,'TH - DEV'!R$117-$A141+1,'TH - DEV'!$E$16,'TH - DEV'!$Q$45),0)</f>
        <v>0</v>
      </c>
      <c r="S141" s="37">
        <f>IFERROR(IPMT('TH - DEV'!$E$17,'TH - DEV'!S$117-$A141+1,'TH - DEV'!$E$16,'TH - DEV'!$Q$45),0)</f>
        <v>0</v>
      </c>
      <c r="T141" s="37">
        <f>IFERROR(IPMT('TH - DEV'!$E$17,'TH - DEV'!T$117-$A141+1,'TH - DEV'!$E$16,'TH - DEV'!$Q$45),0)</f>
        <v>0</v>
      </c>
      <c r="U141" s="37">
        <f>IFERROR(IPMT('TH - DEV'!$E$17,'TH - DEV'!U$117-$A141+1,'TH - DEV'!$E$16,'TH - DEV'!$Q$45),0)</f>
        <v>0</v>
      </c>
      <c r="V141" s="37">
        <f>IFERROR(IPMT('TH - DEV'!$E$17,'TH - DEV'!V$117-$A141+1,'TH - DEV'!$E$16,'TH - DEV'!$Q$45),0)</f>
        <v>0</v>
      </c>
      <c r="W141" s="37">
        <f>IFERROR(IPMT('TH - DEV'!$E$17,'TH - DEV'!W$117-$A141+1,'TH - DEV'!$E$16,'TH - DEV'!$Q$45),0)</f>
        <v>0</v>
      </c>
      <c r="X141" s="37">
        <f>IFERROR(IPMT('TH - DEV'!$E$17,'TH - DEV'!X$117-$A141+1,'TH - DEV'!$E$16,'TH - DEV'!$Q$45),0)</f>
        <v>0</v>
      </c>
      <c r="Y141" s="37">
        <f>IFERROR(IPMT('TH - DEV'!$E$17,'TH - DEV'!Y$117-$A141+1,'TH - DEV'!$E$16,'TH - DEV'!$Q$45),0)</f>
        <v>0</v>
      </c>
      <c r="Z141" s="37">
        <f>IFERROR(IPMT('TH - DEV'!$E$17,'TH - DEV'!Z$117-$A141+1,'TH - DEV'!$E$16,'TH - DEV'!$Q$45),0)</f>
        <v>0</v>
      </c>
      <c r="AA141" s="37">
        <f>IFERROR(IPMT('TH - DEV'!$E$17,'TH - DEV'!AA$117-$A141+1,'TH - DEV'!$E$16,'TH - DEV'!$Q$45),0)</f>
        <v>0</v>
      </c>
      <c r="AB141" s="37">
        <f>IFERROR(IPMT('TH - DEV'!$E$17,'TH - DEV'!AB$117-$A141+1,'TH - DEV'!$E$16,'TH - DEV'!$Q$45),0)</f>
        <v>0</v>
      </c>
      <c r="AC141" s="37">
        <f>IFERROR(IPMT('TH - DEV'!$E$17,'TH - DEV'!AC$117-$A141+1,'TH - DEV'!$E$16,'TH - DEV'!$Q$45),0)</f>
        <v>0</v>
      </c>
      <c r="AD141" s="37">
        <f>IFERROR(IPMT('TH - DEV'!$E$17,'TH - DEV'!AD$117-$A141+1,'TH - DEV'!$E$16,'TH - DEV'!$Q$45),0)</f>
        <v>0</v>
      </c>
      <c r="AE141" s="37">
        <f>IFERROR(IPMT('TH - DEV'!$E$17,'TH - DEV'!AE$117-$A141+1,'TH - DEV'!$E$16,'TH - DEV'!$Q$45),0)</f>
        <v>0</v>
      </c>
    </row>
    <row r="142" spans="1:31" ht="15" hidden="1" outlineLevel="2">
      <c r="A142">
        <v>16</v>
      </c>
      <c r="B142" s="37"/>
      <c r="C142" s="37"/>
      <c r="D142" s="37"/>
      <c r="E142" s="37"/>
      <c r="F142" s="37"/>
      <c r="G142" s="37"/>
      <c r="H142" s="37"/>
      <c r="I142" s="37"/>
      <c r="J142" s="37"/>
      <c r="K142" s="37"/>
      <c r="L142" s="37"/>
      <c r="M142" s="37"/>
      <c r="N142" s="37"/>
      <c r="O142" s="37"/>
      <c r="P142" s="37"/>
      <c r="Q142" s="37">
        <f>IFERROR(IPMT('TH - DEV'!$E$17,'TH - DEV'!Q$117-$A142+1,'TH - DEV'!$E$16,'TH - DEV'!$R$45),0)</f>
        <v>0</v>
      </c>
      <c r="R142" s="37">
        <f>IFERROR(IPMT('TH - DEV'!$E$17,'TH - DEV'!R$117-$A142+1,'TH - DEV'!$E$16,'TH - DEV'!$R$45),0)</f>
        <v>0</v>
      </c>
      <c r="S142" s="37">
        <f>IFERROR(IPMT('TH - DEV'!$E$17,'TH - DEV'!S$117-$A142+1,'TH - DEV'!$E$16,'TH - DEV'!$R$45),0)</f>
        <v>0</v>
      </c>
      <c r="T142" s="37">
        <f>IFERROR(IPMT('TH - DEV'!$E$17,'TH - DEV'!T$117-$A142+1,'TH - DEV'!$E$16,'TH - DEV'!$R$45),0)</f>
        <v>0</v>
      </c>
      <c r="U142" s="37">
        <f>IFERROR(IPMT('TH - DEV'!$E$17,'TH - DEV'!U$117-$A142+1,'TH - DEV'!$E$16,'TH - DEV'!$R$45),0)</f>
        <v>0</v>
      </c>
      <c r="V142" s="37">
        <f>IFERROR(IPMT('TH - DEV'!$E$17,'TH - DEV'!V$117-$A142+1,'TH - DEV'!$E$16,'TH - DEV'!$R$45),0)</f>
        <v>0</v>
      </c>
      <c r="W142" s="37">
        <f>IFERROR(IPMT('TH - DEV'!$E$17,'TH - DEV'!W$117-$A142+1,'TH - DEV'!$E$16,'TH - DEV'!$R$45),0)</f>
        <v>0</v>
      </c>
      <c r="X142" s="37">
        <f>IFERROR(IPMT('TH - DEV'!$E$17,'TH - DEV'!X$117-$A142+1,'TH - DEV'!$E$16,'TH - DEV'!$R$45),0)</f>
        <v>0</v>
      </c>
      <c r="Y142" s="37">
        <f>IFERROR(IPMT('TH - DEV'!$E$17,'TH - DEV'!Y$117-$A142+1,'TH - DEV'!$E$16,'TH - DEV'!$R$45),0)</f>
        <v>0</v>
      </c>
      <c r="Z142" s="37">
        <f>IFERROR(IPMT('TH - DEV'!$E$17,'TH - DEV'!Z$117-$A142+1,'TH - DEV'!$E$16,'TH - DEV'!$R$45),0)</f>
        <v>0</v>
      </c>
      <c r="AA142" s="37">
        <f>IFERROR(IPMT('TH - DEV'!$E$17,'TH - DEV'!AA$117-$A142+1,'TH - DEV'!$E$16,'TH - DEV'!$R$45),0)</f>
        <v>0</v>
      </c>
      <c r="AB142" s="37">
        <f>IFERROR(IPMT('TH - DEV'!$E$17,'TH - DEV'!AB$117-$A142+1,'TH - DEV'!$E$16,'TH - DEV'!$R$45),0)</f>
        <v>0</v>
      </c>
      <c r="AC142" s="37">
        <f>IFERROR(IPMT('TH - DEV'!$E$17,'TH - DEV'!AC$117-$A142+1,'TH - DEV'!$E$16,'TH - DEV'!$R$45),0)</f>
        <v>0</v>
      </c>
      <c r="AD142" s="37">
        <f>IFERROR(IPMT('TH - DEV'!$E$17,'TH - DEV'!AD$117-$A142+1,'TH - DEV'!$E$16,'TH - DEV'!$R$45),0)</f>
        <v>0</v>
      </c>
      <c r="AE142" s="37">
        <f>IFERROR(IPMT('TH - DEV'!$E$17,'TH - DEV'!AE$117-$A142+1,'TH - DEV'!$E$16,'TH - DEV'!$R$45),0)</f>
        <v>0</v>
      </c>
    </row>
    <row r="143" spans="1:31" ht="15" hidden="1" outlineLevel="2">
      <c r="A143">
        <v>17</v>
      </c>
      <c r="B143" s="37"/>
      <c r="C143" s="37"/>
      <c r="D143" s="37"/>
      <c r="E143" s="37"/>
      <c r="F143" s="37"/>
      <c r="G143" s="37"/>
      <c r="H143" s="37"/>
      <c r="I143" s="37"/>
      <c r="J143" s="37"/>
      <c r="K143" s="37"/>
      <c r="L143" s="37"/>
      <c r="M143" s="37"/>
      <c r="N143" s="37"/>
      <c r="O143" s="37"/>
      <c r="P143" s="37"/>
      <c r="Q143" s="37"/>
      <c r="R143" s="37">
        <f>IFERROR(IPMT('TH - DEV'!$E$17,'TH - DEV'!R$117-$A143+1,'TH - DEV'!$E$16,'TH - DEV'!$S$45),0)</f>
        <v>0</v>
      </c>
      <c r="S143" s="37">
        <f>IFERROR(IPMT('TH - DEV'!$E$17,'TH - DEV'!S$117-$A143+1,'TH - DEV'!$E$16,'TH - DEV'!$S$45),0)</f>
        <v>0</v>
      </c>
      <c r="T143" s="37">
        <f>IFERROR(IPMT('TH - DEV'!$E$17,'TH - DEV'!T$117-$A143+1,'TH - DEV'!$E$16,'TH - DEV'!$S$45),0)</f>
        <v>0</v>
      </c>
      <c r="U143" s="37">
        <f>IFERROR(IPMT('TH - DEV'!$E$17,'TH - DEV'!U$117-$A143+1,'TH - DEV'!$E$16,'TH - DEV'!$S$45),0)</f>
        <v>0</v>
      </c>
      <c r="V143" s="37">
        <f>IFERROR(IPMT('TH - DEV'!$E$17,'TH - DEV'!V$117-$A143+1,'TH - DEV'!$E$16,'TH - DEV'!$S$45),0)</f>
        <v>0</v>
      </c>
      <c r="W143" s="37">
        <f>IFERROR(IPMT('TH - DEV'!$E$17,'TH - DEV'!W$117-$A143+1,'TH - DEV'!$E$16,'TH - DEV'!$S$45),0)</f>
        <v>0</v>
      </c>
      <c r="X143" s="37">
        <f>IFERROR(IPMT('TH - DEV'!$E$17,'TH - DEV'!X$117-$A143+1,'TH - DEV'!$E$16,'TH - DEV'!$S$45),0)</f>
        <v>0</v>
      </c>
      <c r="Y143" s="37">
        <f>IFERROR(IPMT('TH - DEV'!$E$17,'TH - DEV'!Y$117-$A143+1,'TH - DEV'!$E$16,'TH - DEV'!$S$45),0)</f>
        <v>0</v>
      </c>
      <c r="Z143" s="37">
        <f>IFERROR(IPMT('TH - DEV'!$E$17,'TH - DEV'!Z$117-$A143+1,'TH - DEV'!$E$16,'TH - DEV'!$S$45),0)</f>
        <v>0</v>
      </c>
      <c r="AA143" s="37">
        <f>IFERROR(IPMT('TH - DEV'!$E$17,'TH - DEV'!AA$117-$A143+1,'TH - DEV'!$E$16,'TH - DEV'!$S$45),0)</f>
        <v>0</v>
      </c>
      <c r="AB143" s="37">
        <f>IFERROR(IPMT('TH - DEV'!$E$17,'TH - DEV'!AB$117-$A143+1,'TH - DEV'!$E$16,'TH - DEV'!$S$45),0)</f>
        <v>0</v>
      </c>
      <c r="AC143" s="37">
        <f>IFERROR(IPMT('TH - DEV'!$E$17,'TH - DEV'!AC$117-$A143+1,'TH - DEV'!$E$16,'TH - DEV'!$S$45),0)</f>
        <v>0</v>
      </c>
      <c r="AD143" s="37">
        <f>IFERROR(IPMT('TH - DEV'!$E$17,'TH - DEV'!AD$117-$A143+1,'TH - DEV'!$E$16,'TH - DEV'!$S$45),0)</f>
        <v>0</v>
      </c>
      <c r="AE143" s="37">
        <f>IFERROR(IPMT('TH - DEV'!$E$17,'TH - DEV'!AE$117-$A143+1,'TH - DEV'!$E$16,'TH - DEV'!$S$45),0)</f>
        <v>0</v>
      </c>
    </row>
    <row r="144" spans="1:31" ht="15" hidden="1" outlineLevel="2">
      <c r="A144">
        <v>18</v>
      </c>
      <c r="B144" s="37"/>
      <c r="C144" s="37"/>
      <c r="D144" s="37"/>
      <c r="E144" s="37"/>
      <c r="F144" s="37"/>
      <c r="G144" s="37"/>
      <c r="H144" s="37"/>
      <c r="I144" s="37"/>
      <c r="J144" s="37"/>
      <c r="K144" s="37"/>
      <c r="L144" s="37"/>
      <c r="M144" s="37"/>
      <c r="N144" s="37"/>
      <c r="O144" s="37"/>
      <c r="P144" s="37"/>
      <c r="Q144" s="37"/>
      <c r="R144" s="37"/>
      <c r="S144" s="37">
        <f>IFERROR(IPMT('TH - DEV'!$E$17,'TH - DEV'!S$117-$A144+1,'TH - DEV'!$E$16,'TH - DEV'!$T$45),0)</f>
        <v>0</v>
      </c>
      <c r="T144" s="37">
        <f>IFERROR(IPMT('TH - DEV'!$E$17,'TH - DEV'!T$117-$A144+1,'TH - DEV'!$E$16,'TH - DEV'!$T$45),0)</f>
        <v>0</v>
      </c>
      <c r="U144" s="37">
        <f>IFERROR(IPMT('TH - DEV'!$E$17,'TH - DEV'!U$117-$A144+1,'TH - DEV'!$E$16,'TH - DEV'!$T$45),0)</f>
        <v>0</v>
      </c>
      <c r="V144" s="37">
        <f>IFERROR(IPMT('TH - DEV'!$E$17,'TH - DEV'!V$117-$A144+1,'TH - DEV'!$E$16,'TH - DEV'!$T$45),0)</f>
        <v>0</v>
      </c>
      <c r="W144" s="37">
        <f>IFERROR(IPMT('TH - DEV'!$E$17,'TH - DEV'!W$117-$A144+1,'TH - DEV'!$E$16,'TH - DEV'!$T$45),0)</f>
        <v>0</v>
      </c>
      <c r="X144" s="37">
        <f>IFERROR(IPMT('TH - DEV'!$E$17,'TH - DEV'!X$117-$A144+1,'TH - DEV'!$E$16,'TH - DEV'!$T$45),0)</f>
        <v>0</v>
      </c>
      <c r="Y144" s="37">
        <f>IFERROR(IPMT('TH - DEV'!$E$17,'TH - DEV'!Y$117-$A144+1,'TH - DEV'!$E$16,'TH - DEV'!$T$45),0)</f>
        <v>0</v>
      </c>
      <c r="Z144" s="37">
        <f>IFERROR(IPMT('TH - DEV'!$E$17,'TH - DEV'!Z$117-$A144+1,'TH - DEV'!$E$16,'TH - DEV'!$T$45),0)</f>
        <v>0</v>
      </c>
      <c r="AA144" s="37">
        <f>IFERROR(IPMT('TH - DEV'!$E$17,'TH - DEV'!AA$117-$A144+1,'TH - DEV'!$E$16,'TH - DEV'!$T$45),0)</f>
        <v>0</v>
      </c>
      <c r="AB144" s="37">
        <f>IFERROR(IPMT('TH - DEV'!$E$17,'TH - DEV'!AB$117-$A144+1,'TH - DEV'!$E$16,'TH - DEV'!$T$45),0)</f>
        <v>0</v>
      </c>
      <c r="AC144" s="37">
        <f>IFERROR(IPMT('TH - DEV'!$E$17,'TH - DEV'!AC$117-$A144+1,'TH - DEV'!$E$16,'TH - DEV'!$T$45),0)</f>
        <v>0</v>
      </c>
      <c r="AD144" s="37">
        <f>IFERROR(IPMT('TH - DEV'!$E$17,'TH - DEV'!AD$117-$A144+1,'TH - DEV'!$E$16,'TH - DEV'!$T$45),0)</f>
        <v>0</v>
      </c>
      <c r="AE144" s="37">
        <f>IFERROR(IPMT('TH - DEV'!$E$17,'TH - DEV'!AE$117-$A144+1,'TH - DEV'!$E$16,'TH - DEV'!$T$45),0)</f>
        <v>0</v>
      </c>
    </row>
    <row r="145" spans="1:31" ht="15" hidden="1" outlineLevel="2">
      <c r="A145">
        <v>19</v>
      </c>
      <c r="B145" s="37"/>
      <c r="C145" s="37"/>
      <c r="D145" s="37"/>
      <c r="E145" s="37"/>
      <c r="F145" s="37"/>
      <c r="G145" s="37"/>
      <c r="H145" s="37"/>
      <c r="I145" s="37"/>
      <c r="J145" s="37"/>
      <c r="K145" s="37"/>
      <c r="L145" s="37"/>
      <c r="M145" s="37"/>
      <c r="N145" s="37"/>
      <c r="O145" s="37"/>
      <c r="P145" s="37"/>
      <c r="Q145" s="37"/>
      <c r="R145" s="37"/>
      <c r="S145" s="37"/>
      <c r="T145" s="37">
        <f>IFERROR(IPMT('TH - DEV'!$E$17,'TH - DEV'!T$117-$A145+1,'TH - DEV'!$E$16,'TH - DEV'!$U$45),0)</f>
        <v>0</v>
      </c>
      <c r="U145" s="37">
        <f>IFERROR(IPMT('TH - DEV'!$E$17,'TH - DEV'!U$117-$A145+1,'TH - DEV'!$E$16,'TH - DEV'!$U$45),0)</f>
        <v>0</v>
      </c>
      <c r="V145" s="37">
        <f>IFERROR(IPMT('TH - DEV'!$E$17,'TH - DEV'!V$117-$A145+1,'TH - DEV'!$E$16,'TH - DEV'!$U$45),0)</f>
        <v>0</v>
      </c>
      <c r="W145" s="37">
        <f>IFERROR(IPMT('TH - DEV'!$E$17,'TH - DEV'!W$117-$A145+1,'TH - DEV'!$E$16,'TH - DEV'!$U$45),0)</f>
        <v>0</v>
      </c>
      <c r="X145" s="37">
        <f>IFERROR(IPMT('TH - DEV'!$E$17,'TH - DEV'!X$117-$A145+1,'TH - DEV'!$E$16,'TH - DEV'!$U$45),0)</f>
        <v>0</v>
      </c>
      <c r="Y145" s="37">
        <f>IFERROR(IPMT('TH - DEV'!$E$17,'TH - DEV'!Y$117-$A145+1,'TH - DEV'!$E$16,'TH - DEV'!$U$45),0)</f>
        <v>0</v>
      </c>
      <c r="Z145" s="37">
        <f>IFERROR(IPMT('TH - DEV'!$E$17,'TH - DEV'!Z$117-$A145+1,'TH - DEV'!$E$16,'TH - DEV'!$U$45),0)</f>
        <v>0</v>
      </c>
      <c r="AA145" s="37">
        <f>IFERROR(IPMT('TH - DEV'!$E$17,'TH - DEV'!AA$117-$A145+1,'TH - DEV'!$E$16,'TH - DEV'!$U$45),0)</f>
        <v>0</v>
      </c>
      <c r="AB145" s="37">
        <f>IFERROR(IPMT('TH - DEV'!$E$17,'TH - DEV'!AB$117-$A145+1,'TH - DEV'!$E$16,'TH - DEV'!$U$45),0)</f>
        <v>0</v>
      </c>
      <c r="AC145" s="37">
        <f>IFERROR(IPMT('TH - DEV'!$E$17,'TH - DEV'!AC$117-$A145+1,'TH - DEV'!$E$16,'TH - DEV'!$U$45),0)</f>
        <v>0</v>
      </c>
      <c r="AD145" s="37">
        <f>IFERROR(IPMT('TH - DEV'!$E$17,'TH - DEV'!AD$117-$A145+1,'TH - DEV'!$E$16,'TH - DEV'!$U$45),0)</f>
        <v>0</v>
      </c>
      <c r="AE145" s="37">
        <f>IFERROR(IPMT('TH - DEV'!$E$17,'TH - DEV'!AE$117-$A145+1,'TH - DEV'!$E$16,'TH - DEV'!$U$45),0)</f>
        <v>0</v>
      </c>
    </row>
    <row r="146" spans="1:31" ht="15" hidden="1" outlineLevel="2">
      <c r="A146">
        <v>20</v>
      </c>
      <c r="B146" s="37"/>
      <c r="C146" s="37"/>
      <c r="D146" s="37"/>
      <c r="E146" s="37"/>
      <c r="F146" s="37"/>
      <c r="G146" s="37"/>
      <c r="H146" s="37"/>
      <c r="I146" s="37"/>
      <c r="J146" s="37"/>
      <c r="K146" s="37"/>
      <c r="L146" s="37"/>
      <c r="M146" s="37"/>
      <c r="N146" s="37"/>
      <c r="O146" s="37"/>
      <c r="P146" s="37"/>
      <c r="Q146" s="37"/>
      <c r="R146" s="37"/>
      <c r="S146" s="37"/>
      <c r="T146" s="37"/>
      <c r="U146" s="37">
        <f>IFERROR(IPMT('TH - DEV'!$E$17,'TH - DEV'!U$117-$A146+1,'TH - DEV'!$E$16,'TH - DEV'!$V$45),0)</f>
        <v>0</v>
      </c>
      <c r="V146" s="37">
        <f>IFERROR(IPMT('TH - DEV'!$E$17,'TH - DEV'!V$117-$A146+1,'TH - DEV'!$E$16,'TH - DEV'!$V$45),0)</f>
        <v>0</v>
      </c>
      <c r="W146" s="37">
        <f>IFERROR(IPMT('TH - DEV'!$E$17,'TH - DEV'!W$117-$A146+1,'TH - DEV'!$E$16,'TH - DEV'!$V$45),0)</f>
        <v>0</v>
      </c>
      <c r="X146" s="37">
        <f>IFERROR(IPMT('TH - DEV'!$E$17,'TH - DEV'!X$117-$A146+1,'TH - DEV'!$E$16,'TH - DEV'!$V$45),0)</f>
        <v>0</v>
      </c>
      <c r="Y146" s="37">
        <f>IFERROR(IPMT('TH - DEV'!$E$17,'TH - DEV'!Y$117-$A146+1,'TH - DEV'!$E$16,'TH - DEV'!$V$45),0)</f>
        <v>0</v>
      </c>
      <c r="Z146" s="37">
        <f>IFERROR(IPMT('TH - DEV'!$E$17,'TH - DEV'!Z$117-$A146+1,'TH - DEV'!$E$16,'TH - DEV'!$V$45),0)</f>
        <v>0</v>
      </c>
      <c r="AA146" s="37">
        <f>IFERROR(IPMT('TH - DEV'!$E$17,'TH - DEV'!AA$117-$A146+1,'TH - DEV'!$E$16,'TH - DEV'!$V$45),0)</f>
        <v>0</v>
      </c>
      <c r="AB146" s="37">
        <f>IFERROR(IPMT('TH - DEV'!$E$17,'TH - DEV'!AB$117-$A146+1,'TH - DEV'!$E$16,'TH - DEV'!$V$45),0)</f>
        <v>0</v>
      </c>
      <c r="AC146" s="37">
        <f>IFERROR(IPMT('TH - DEV'!$E$17,'TH - DEV'!AC$117-$A146+1,'TH - DEV'!$E$16,'TH - DEV'!$V$45),0)</f>
        <v>0</v>
      </c>
      <c r="AD146" s="37">
        <f>IFERROR(IPMT('TH - DEV'!$E$17,'TH - DEV'!AD$117-$A146+1,'TH - DEV'!$E$16,'TH - DEV'!$V$45),0)</f>
        <v>0</v>
      </c>
      <c r="AE146" s="37">
        <f>IFERROR(IPMT('TH - DEV'!$E$17,'TH - DEV'!AE$117-$A146+1,'TH - DEV'!$E$16,'TH - DEV'!$V$45),0)</f>
        <v>0</v>
      </c>
    </row>
    <row r="147" spans="1:31" ht="15" hidden="1" outlineLevel="2">
      <c r="A147">
        <v>21</v>
      </c>
      <c r="B147" s="37"/>
      <c r="C147" s="37"/>
      <c r="D147" s="37"/>
      <c r="E147" s="37"/>
      <c r="F147" s="37"/>
      <c r="G147" s="37"/>
      <c r="H147" s="37"/>
      <c r="I147" s="37"/>
      <c r="J147" s="37"/>
      <c r="K147" s="37"/>
      <c r="L147" s="37"/>
      <c r="M147" s="37"/>
      <c r="N147" s="37"/>
      <c r="O147" s="37"/>
      <c r="P147" s="37"/>
      <c r="Q147" s="37"/>
      <c r="R147" s="37"/>
      <c r="S147" s="37"/>
      <c r="T147" s="37"/>
      <c r="U147" s="37"/>
      <c r="V147" s="37">
        <f>IFERROR(IPMT('TH - DEV'!$E$17,'TH - DEV'!V$117-$A147+1,'TH - DEV'!$E$16,'TH - DEV'!$W$45),0)</f>
        <v>0</v>
      </c>
      <c r="W147" s="37">
        <f>IFERROR(IPMT('TH - DEV'!$E$17,'TH - DEV'!W$117-$A147+1,'TH - DEV'!$E$16,'TH - DEV'!$W$45),0)</f>
        <v>0</v>
      </c>
      <c r="X147" s="37">
        <f>IFERROR(IPMT('TH - DEV'!$E$17,'TH - DEV'!X$117-$A147+1,'TH - DEV'!$E$16,'TH - DEV'!$W$45),0)</f>
        <v>0</v>
      </c>
      <c r="Y147" s="37">
        <f>IFERROR(IPMT('TH - DEV'!$E$17,'TH - DEV'!Y$117-$A147+1,'TH - DEV'!$E$16,'TH - DEV'!$W$45),0)</f>
        <v>0</v>
      </c>
      <c r="Z147" s="37">
        <f>IFERROR(IPMT('TH - DEV'!$E$17,'TH - DEV'!Z$117-$A147+1,'TH - DEV'!$E$16,'TH - DEV'!$W$45),0)</f>
        <v>0</v>
      </c>
      <c r="AA147" s="37">
        <f>IFERROR(IPMT('TH - DEV'!$E$17,'TH - DEV'!AA$117-$A147+1,'TH - DEV'!$E$16,'TH - DEV'!$W$45),0)</f>
        <v>0</v>
      </c>
      <c r="AB147" s="37">
        <f>IFERROR(IPMT('TH - DEV'!$E$17,'TH - DEV'!AB$117-$A147+1,'TH - DEV'!$E$16,'TH - DEV'!$W$45),0)</f>
        <v>0</v>
      </c>
      <c r="AC147" s="37">
        <f>IFERROR(IPMT('TH - DEV'!$E$17,'TH - DEV'!AC$117-$A147+1,'TH - DEV'!$E$16,'TH - DEV'!$W$45),0)</f>
        <v>0</v>
      </c>
      <c r="AD147" s="37">
        <f>IFERROR(IPMT('TH - DEV'!$E$17,'TH - DEV'!AD$117-$A147+1,'TH - DEV'!$E$16,'TH - DEV'!$W$45),0)</f>
        <v>0</v>
      </c>
      <c r="AE147" s="37">
        <f>IFERROR(IPMT('TH - DEV'!$E$17,'TH - DEV'!AE$117-$A147+1,'TH - DEV'!$E$16,'TH - DEV'!$W$45),0)</f>
        <v>0</v>
      </c>
    </row>
    <row r="148" spans="1:31" ht="15" hidden="1" outlineLevel="2">
      <c r="A148">
        <v>22</v>
      </c>
      <c r="B148" s="37"/>
      <c r="C148" s="37"/>
      <c r="D148" s="37"/>
      <c r="E148" s="37"/>
      <c r="F148" s="37"/>
      <c r="G148" s="37"/>
      <c r="H148" s="37"/>
      <c r="I148" s="37"/>
      <c r="J148" s="37"/>
      <c r="K148" s="37"/>
      <c r="L148" s="37"/>
      <c r="M148" s="37"/>
      <c r="N148" s="37"/>
      <c r="O148" s="37"/>
      <c r="P148" s="37"/>
      <c r="Q148" s="37"/>
      <c r="R148" s="37"/>
      <c r="S148" s="37"/>
      <c r="T148" s="37"/>
      <c r="U148" s="37"/>
      <c r="V148" s="37"/>
      <c r="W148" s="37">
        <f>IFERROR(IPMT('TH - DEV'!$E$17,'TH - DEV'!W$117-$A148+1,'TH - DEV'!$E$16,'TH - DEV'!$X$45),0)</f>
        <v>0</v>
      </c>
      <c r="X148" s="37">
        <f>IFERROR(IPMT('TH - DEV'!$E$17,'TH - DEV'!X$117-$A148+1,'TH - DEV'!$E$16,'TH - DEV'!$X$45),0)</f>
        <v>0</v>
      </c>
      <c r="Y148" s="37">
        <f>IFERROR(IPMT('TH - DEV'!$E$17,'TH - DEV'!Y$117-$A148+1,'TH - DEV'!$E$16,'TH - DEV'!$X$45),0)</f>
        <v>0</v>
      </c>
      <c r="Z148" s="37">
        <f>IFERROR(IPMT('TH - DEV'!$E$17,'TH - DEV'!Z$117-$A148+1,'TH - DEV'!$E$16,'TH - DEV'!$X$45),0)</f>
        <v>0</v>
      </c>
      <c r="AA148" s="37">
        <f>IFERROR(IPMT('TH - DEV'!$E$17,'TH - DEV'!AA$117-$A148+1,'TH - DEV'!$E$16,'TH - DEV'!$X$45),0)</f>
        <v>0</v>
      </c>
      <c r="AB148" s="37">
        <f>IFERROR(IPMT('TH - DEV'!$E$17,'TH - DEV'!AB$117-$A148+1,'TH - DEV'!$E$16,'TH - DEV'!$X$45),0)</f>
        <v>0</v>
      </c>
      <c r="AC148" s="37">
        <f>IFERROR(IPMT('TH - DEV'!$E$17,'TH - DEV'!AC$117-$A148+1,'TH - DEV'!$E$16,'TH - DEV'!$X$45),0)</f>
        <v>0</v>
      </c>
      <c r="AD148" s="37">
        <f>IFERROR(IPMT('TH - DEV'!$E$17,'TH - DEV'!AD$117-$A148+1,'TH - DEV'!$E$16,'TH - DEV'!$X$45),0)</f>
        <v>0</v>
      </c>
      <c r="AE148" s="37">
        <f>IFERROR(IPMT('TH - DEV'!$E$17,'TH - DEV'!AE$117-$A148+1,'TH - DEV'!$E$16,'TH - DEV'!$X$45),0)</f>
        <v>0</v>
      </c>
    </row>
    <row r="149" spans="1:31" ht="15" hidden="1" outlineLevel="2">
      <c r="A149">
        <v>23</v>
      </c>
      <c r="B149" s="37"/>
      <c r="C149" s="37"/>
      <c r="D149" s="37"/>
      <c r="E149" s="37"/>
      <c r="F149" s="37"/>
      <c r="G149" s="37"/>
      <c r="H149" s="37"/>
      <c r="I149" s="37"/>
      <c r="J149" s="37"/>
      <c r="K149" s="37"/>
      <c r="L149" s="37"/>
      <c r="M149" s="37"/>
      <c r="N149" s="37"/>
      <c r="O149" s="37"/>
      <c r="P149" s="37"/>
      <c r="Q149" s="37"/>
      <c r="R149" s="37"/>
      <c r="S149" s="37"/>
      <c r="T149" s="37"/>
      <c r="U149" s="37"/>
      <c r="V149" s="37"/>
      <c r="W149" s="37"/>
      <c r="X149" s="37">
        <f>IFERROR(IPMT('TH - DEV'!$E$17,'TH - DEV'!X$117-$A149+1,'TH - DEV'!$E$16,'TH - DEV'!$Y$45),0)</f>
        <v>0</v>
      </c>
      <c r="Y149" s="37">
        <f>IFERROR(IPMT('TH - DEV'!$E$17,'TH - DEV'!Y$117-$A149+1,'TH - DEV'!$E$16,'TH - DEV'!$Y$45),0)</f>
        <v>0</v>
      </c>
      <c r="Z149" s="37">
        <f>IFERROR(IPMT('TH - DEV'!$E$17,'TH - DEV'!Z$117-$A149+1,'TH - DEV'!$E$16,'TH - DEV'!$Y$45),0)</f>
        <v>0</v>
      </c>
      <c r="AA149" s="37">
        <f>IFERROR(IPMT('TH - DEV'!$E$17,'TH - DEV'!AA$117-$A149+1,'TH - DEV'!$E$16,'TH - DEV'!$Y$45),0)</f>
        <v>0</v>
      </c>
      <c r="AB149" s="37">
        <f>IFERROR(IPMT('TH - DEV'!$E$17,'TH - DEV'!AB$117-$A149+1,'TH - DEV'!$E$16,'TH - DEV'!$Y$45),0)</f>
        <v>0</v>
      </c>
      <c r="AC149" s="37">
        <f>IFERROR(IPMT('TH - DEV'!$E$17,'TH - DEV'!AC$117-$A149+1,'TH - DEV'!$E$16,'TH - DEV'!$Y$45),0)</f>
        <v>0</v>
      </c>
      <c r="AD149" s="37">
        <f>IFERROR(IPMT('TH - DEV'!$E$17,'TH - DEV'!AD$117-$A149+1,'TH - DEV'!$E$16,'TH - DEV'!$Y$45),0)</f>
        <v>0</v>
      </c>
      <c r="AE149" s="37">
        <f>IFERROR(IPMT('TH - DEV'!$E$17,'TH - DEV'!AE$117-$A149+1,'TH - DEV'!$E$16,'TH - DEV'!$Y$45),0)</f>
        <v>0</v>
      </c>
    </row>
    <row r="150" spans="1:31" ht="15" hidden="1" outlineLevel="2">
      <c r="A150">
        <v>24</v>
      </c>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f>IFERROR(IPMT('TH - DEV'!$E$17,'TH - DEV'!Y$117-$A150+1,'TH - DEV'!$E$16,'TH - DEV'!$Z$45),0)</f>
        <v>0</v>
      </c>
      <c r="Z150" s="37">
        <f>IFERROR(IPMT('TH - DEV'!$E$17,'TH - DEV'!Z$117-$A150+1,'TH - DEV'!$E$16,'TH - DEV'!$Z$45),0)</f>
        <v>0</v>
      </c>
      <c r="AA150" s="37">
        <f>IFERROR(IPMT('TH - DEV'!$E$17,'TH - DEV'!AA$117-$A150+1,'TH - DEV'!$E$16,'TH - DEV'!$Z$45),0)</f>
        <v>0</v>
      </c>
      <c r="AB150" s="37">
        <f>IFERROR(IPMT('TH - DEV'!$E$17,'TH - DEV'!AB$117-$A150+1,'TH - DEV'!$E$16,'TH - DEV'!$Z$45),0)</f>
        <v>0</v>
      </c>
      <c r="AC150" s="37">
        <f>IFERROR(IPMT('TH - DEV'!$E$17,'TH - DEV'!AC$117-$A150+1,'TH - DEV'!$E$16,'TH - DEV'!$Z$45),0)</f>
        <v>0</v>
      </c>
      <c r="AD150" s="37">
        <f>IFERROR(IPMT('TH - DEV'!$E$17,'TH - DEV'!AD$117-$A150+1,'TH - DEV'!$E$16,'TH - DEV'!$Z$45),0)</f>
        <v>0</v>
      </c>
      <c r="AE150" s="37">
        <f>IFERROR(IPMT('TH - DEV'!$E$17,'TH - DEV'!AE$117-$A150+1,'TH - DEV'!$E$16,'TH - DEV'!$Z$45),0)</f>
        <v>0</v>
      </c>
    </row>
    <row r="151" spans="1:31" ht="15" hidden="1" outlineLevel="2">
      <c r="A151">
        <v>25</v>
      </c>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f>IFERROR(IPMT('TH - DEV'!$E$17,'TH - DEV'!Z$117-$A151+1,'TH - DEV'!$E$16,'TH - DEV'!$AA$45),0)</f>
        <v>0</v>
      </c>
      <c r="AA151" s="37">
        <f>IFERROR(IPMT('TH - DEV'!$E$17,'TH - DEV'!AA$117-$A151+1,'TH - DEV'!$E$16,'TH - DEV'!$AA$45),0)</f>
        <v>0</v>
      </c>
      <c r="AB151" s="37">
        <f>IFERROR(IPMT('TH - DEV'!$E$17,'TH - DEV'!AB$117-$A151+1,'TH - DEV'!$E$16,'TH - DEV'!$AA$45),0)</f>
        <v>0</v>
      </c>
      <c r="AC151" s="37">
        <f>IFERROR(IPMT('TH - DEV'!$E$17,'TH - DEV'!AC$117-$A151+1,'TH - DEV'!$E$16,'TH - DEV'!$AA$45),0)</f>
        <v>0</v>
      </c>
      <c r="AD151" s="37">
        <f>IFERROR(IPMT('TH - DEV'!$E$17,'TH - DEV'!AD$117-$A151+1,'TH - DEV'!$E$16,'TH - DEV'!$AA$45),0)</f>
        <v>0</v>
      </c>
      <c r="AE151" s="37">
        <f>IFERROR(IPMT('TH - DEV'!$E$17,'TH - DEV'!AE$117-$A151+1,'TH - DEV'!$E$16,'TH - DEV'!$AA$45),0)</f>
        <v>0</v>
      </c>
    </row>
    <row r="152" spans="1:31" ht="15" hidden="1" outlineLevel="2">
      <c r="A152">
        <v>26</v>
      </c>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f>IFERROR(IPMT('TH - DEV'!$E$17,'TH - DEV'!AA$117-$A152+1,'TH - DEV'!$E$16,'TH - DEV'!$AB$45),0)</f>
        <v>0</v>
      </c>
      <c r="AB152" s="37">
        <f>IFERROR(IPMT('TH - DEV'!$E$17,'TH - DEV'!AB$117-$A152+1,'TH - DEV'!$E$16,'TH - DEV'!$AB$45),0)</f>
        <v>0</v>
      </c>
      <c r="AC152" s="37">
        <f>IFERROR(IPMT('TH - DEV'!$E$17,'TH - DEV'!AC$117-$A152+1,'TH - DEV'!$E$16,'TH - DEV'!$AB$45),0)</f>
        <v>0</v>
      </c>
      <c r="AD152" s="37">
        <f>IFERROR(IPMT('TH - DEV'!$E$17,'TH - DEV'!AD$117-$A152+1,'TH - DEV'!$E$16,'TH - DEV'!$AB$45),0)</f>
        <v>0</v>
      </c>
      <c r="AE152" s="37">
        <f>IFERROR(IPMT('TH - DEV'!$E$17,'TH - DEV'!AE$117-$A152+1,'TH - DEV'!$E$16,'TH - DEV'!$AB$45),0)</f>
        <v>0</v>
      </c>
    </row>
    <row r="153" spans="1:31" ht="15" hidden="1" outlineLevel="2">
      <c r="A153">
        <v>27</v>
      </c>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f>IFERROR(IPMT('TH - DEV'!$E$17,'TH - DEV'!AB$117-$A153+1,'TH - DEV'!$E$16,'TH - DEV'!$AC$45),0)</f>
        <v>0</v>
      </c>
      <c r="AC153" s="37">
        <f>IFERROR(IPMT('TH - DEV'!$E$17,'TH - DEV'!AC$117-$A153+1,'TH - DEV'!$E$16,'TH - DEV'!$AC$45),0)</f>
        <v>0</v>
      </c>
      <c r="AD153" s="37">
        <f>IFERROR(IPMT('TH - DEV'!$E$17,'TH - DEV'!AD$117-$A153+1,'TH - DEV'!$E$16,'TH - DEV'!$AC$45),0)</f>
        <v>0</v>
      </c>
      <c r="AE153" s="37">
        <f>IFERROR(IPMT('TH - DEV'!$E$17,'TH - DEV'!AE$117-$A153+1,'TH - DEV'!$E$16,'TH - DEV'!$AC$45),0)</f>
        <v>0</v>
      </c>
    </row>
    <row r="154" spans="1:31" ht="15" hidden="1" outlineLevel="2">
      <c r="A154">
        <v>28</v>
      </c>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f>IFERROR(IPMT('TH - DEV'!$E$17,'TH - DEV'!AC$117-$A154+1,'TH - DEV'!$E$16,'TH - DEV'!$AD$45),0)</f>
        <v>0</v>
      </c>
      <c r="AD154" s="37">
        <f>IFERROR(IPMT('TH - DEV'!$E$17,'TH - DEV'!AD$117-$A154+1,'TH - DEV'!$E$16,'TH - DEV'!$AD$45),0)</f>
        <v>0</v>
      </c>
      <c r="AE154" s="37">
        <f>IFERROR(IPMT('TH - DEV'!$E$17,'TH - DEV'!AE$117-$A154+1,'TH - DEV'!$E$16,'TH - DEV'!$AD$45),0)</f>
        <v>0</v>
      </c>
    </row>
    <row r="155" spans="1:31" ht="15" hidden="1" outlineLevel="2">
      <c r="A155">
        <v>29</v>
      </c>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f>IFERROR(IPMT('TH - DEV'!$E$17,'TH - DEV'!AD$117-$A155+1,'TH - DEV'!$E$16,'TH - DEV'!$AE$45),0)</f>
        <v>0</v>
      </c>
      <c r="AE155" s="37">
        <f>IFERROR(IPMT('TH - DEV'!$E$17,'TH - DEV'!AE$117-$A155+1,'TH - DEV'!$E$16,'TH - DEV'!$AE$45),0)</f>
        <v>0</v>
      </c>
    </row>
    <row r="156" spans="1:31" ht="15" hidden="1" outlineLevel="2">
      <c r="A156">
        <v>30</v>
      </c>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f>IFERROR(IPMT('TH - DEV'!$E$17,'TH - DEV'!AE$117-$A156+1,'TH - DEV'!$E$16,'TH - DEV'!$AF$45),0)</f>
        <v>0</v>
      </c>
    </row>
    <row r="157" spans="1:31" hidden="1" outlineLevel="1">
      <c r="A157" s="3" t="s">
        <v>0</v>
      </c>
      <c r="B157" s="44">
        <f>SUM(B127:B156)</f>
        <v>-11088</v>
      </c>
      <c r="C157" s="44">
        <f>SUM(C127:C156)</f>
        <v>-21622.253079086651</v>
      </c>
      <c r="D157" s="44">
        <f t="shared" ref="D157:AE157" si="55">SUM(D127:D156)</f>
        <v>-31580.609360423412</v>
      </c>
      <c r="E157" s="44">
        <f t="shared" si="55"/>
        <v>-40940.0329721003</v>
      </c>
      <c r="F157" s="44">
        <f t="shared" si="55"/>
        <v>-49676.566607330904</v>
      </c>
      <c r="G157" s="44">
        <f t="shared" si="55"/>
        <v>-57765.294667057387</v>
      </c>
      <c r="H157" s="44">
        <f t="shared" si="55"/>
        <v>-65180.304928259582</v>
      </c>
      <c r="I157" s="44">
        <f t="shared" si="55"/>
        <v>-71894.648678996513</v>
      </c>
      <c r="J157" s="44">
        <f t="shared" si="55"/>
        <v>-77880.299258849554</v>
      </c>
      <c r="K157" s="44">
        <f t="shared" si="55"/>
        <v>-83108.10894098338</v>
      </c>
      <c r="L157" s="44">
        <f t="shared" si="55"/>
        <v>-76459.76408948921</v>
      </c>
      <c r="M157" s="44">
        <f t="shared" si="55"/>
        <v>-69545.485443935264</v>
      </c>
      <c r="N157" s="44">
        <f t="shared" si="55"/>
        <v>-62354.635652559184</v>
      </c>
      <c r="O157" s="44">
        <f t="shared" si="55"/>
        <v>-54876.151869528025</v>
      </c>
      <c r="P157" s="44">
        <f t="shared" si="55"/>
        <v>-47098.528735175641</v>
      </c>
      <c r="Q157" s="44">
        <f t="shared" si="55"/>
        <v>-39009.800675449158</v>
      </c>
      <c r="R157" s="44">
        <f t="shared" si="55"/>
        <v>-31594.790414246971</v>
      </c>
      <c r="S157" s="44">
        <f t="shared" si="55"/>
        <v>-24880.446663510043</v>
      </c>
      <c r="T157" s="44">
        <f t="shared" si="55"/>
        <v>-18894.796083656991</v>
      </c>
      <c r="U157" s="44">
        <f t="shared" si="55"/>
        <v>-13666.986401523169</v>
      </c>
      <c r="V157" s="44">
        <f t="shared" si="55"/>
        <v>-9227.3312530173425</v>
      </c>
      <c r="W157" s="44">
        <f t="shared" si="55"/>
        <v>-5607.3568194846321</v>
      </c>
      <c r="X157" s="44">
        <f t="shared" si="55"/>
        <v>-2839.8503295239652</v>
      </c>
      <c r="Y157" s="44">
        <f t="shared" si="55"/>
        <v>-958.91050087822191</v>
      </c>
      <c r="Z157" s="44">
        <f t="shared" si="55"/>
        <v>0</v>
      </c>
      <c r="AA157" s="44">
        <f t="shared" si="55"/>
        <v>0</v>
      </c>
      <c r="AB157" s="44">
        <f t="shared" si="55"/>
        <v>0</v>
      </c>
      <c r="AC157" s="44">
        <f t="shared" si="55"/>
        <v>0</v>
      </c>
      <c r="AD157" s="44">
        <f t="shared" si="55"/>
        <v>0</v>
      </c>
      <c r="AE157" s="44">
        <f t="shared" si="55"/>
        <v>0</v>
      </c>
    </row>
    <row r="158" spans="1:31" hidden="1" outlineLevel="1"/>
    <row r="159" spans="1:31" ht="15" hidden="1" outlineLevel="1">
      <c r="A159" s="2" t="s">
        <v>67</v>
      </c>
      <c r="B159">
        <v>1</v>
      </c>
      <c r="C159">
        <f>B159+1</f>
        <v>2</v>
      </c>
      <c r="D159">
        <f t="shared" ref="D159:AE159" si="56">C159+1</f>
        <v>3</v>
      </c>
      <c r="E159">
        <f t="shared" si="56"/>
        <v>4</v>
      </c>
      <c r="F159">
        <f t="shared" si="56"/>
        <v>5</v>
      </c>
      <c r="G159">
        <f t="shared" si="56"/>
        <v>6</v>
      </c>
      <c r="H159">
        <f t="shared" si="56"/>
        <v>7</v>
      </c>
      <c r="I159">
        <f t="shared" si="56"/>
        <v>8</v>
      </c>
      <c r="J159">
        <f t="shared" si="56"/>
        <v>9</v>
      </c>
      <c r="K159">
        <f t="shared" si="56"/>
        <v>10</v>
      </c>
      <c r="L159">
        <f t="shared" si="56"/>
        <v>11</v>
      </c>
      <c r="M159">
        <f t="shared" si="56"/>
        <v>12</v>
      </c>
      <c r="N159">
        <f t="shared" si="56"/>
        <v>13</v>
      </c>
      <c r="O159">
        <f t="shared" si="56"/>
        <v>14</v>
      </c>
      <c r="P159">
        <f t="shared" si="56"/>
        <v>15</v>
      </c>
      <c r="Q159">
        <f t="shared" si="56"/>
        <v>16</v>
      </c>
      <c r="R159">
        <f t="shared" si="56"/>
        <v>17</v>
      </c>
      <c r="S159">
        <f t="shared" si="56"/>
        <v>18</v>
      </c>
      <c r="T159">
        <f t="shared" si="56"/>
        <v>19</v>
      </c>
      <c r="U159">
        <f t="shared" si="56"/>
        <v>20</v>
      </c>
      <c r="V159">
        <f t="shared" si="56"/>
        <v>21</v>
      </c>
      <c r="W159">
        <f t="shared" si="56"/>
        <v>22</v>
      </c>
      <c r="X159">
        <f t="shared" si="56"/>
        <v>23</v>
      </c>
      <c r="Y159">
        <f t="shared" si="56"/>
        <v>24</v>
      </c>
      <c r="Z159">
        <f t="shared" si="56"/>
        <v>25</v>
      </c>
      <c r="AA159">
        <f t="shared" si="56"/>
        <v>26</v>
      </c>
      <c r="AB159">
        <f t="shared" si="56"/>
        <v>27</v>
      </c>
      <c r="AC159">
        <f t="shared" si="56"/>
        <v>28</v>
      </c>
      <c r="AD159">
        <f t="shared" si="56"/>
        <v>29</v>
      </c>
      <c r="AE159">
        <f t="shared" si="56"/>
        <v>30</v>
      </c>
    </row>
    <row r="160" spans="1:31" ht="15" hidden="1" outlineLevel="1">
      <c r="A160">
        <v>1</v>
      </c>
      <c r="B160" s="37">
        <f>IFERROR(PPMT('TH - DEV'!$E$17,'TH - DEV'!B$117,'TH - DEV'!$E$16,'TH - DEV'!$C$45),0)</f>
        <v>-13843.673022833771</v>
      </c>
      <c r="C160" s="37">
        <f>IFERROR(PPMT('TH - DEV'!$E$17,'TH - DEV'!C$117,'TH - DEV'!$E$16,'TH - DEV'!$C$45),0)</f>
        <v>-14397.41994374712</v>
      </c>
      <c r="D160" s="37">
        <f>IFERROR(PPMT('TH - DEV'!$E$17,'TH - DEV'!D$117,'TH - DEV'!$E$16,'TH - DEV'!$C$45),0)</f>
        <v>-14973.316741497005</v>
      </c>
      <c r="E160" s="37">
        <f>IFERROR(PPMT('TH - DEV'!$E$17,'TH - DEV'!E$117,'TH - DEV'!$E$16,'TH - DEV'!$C$45),0)</f>
        <v>-15572.249411156889</v>
      </c>
      <c r="F160" s="37">
        <f>IFERROR(PPMT('TH - DEV'!$E$17,'TH - DEV'!F$117,'TH - DEV'!$E$16,'TH - DEV'!$C$45),0)</f>
        <v>-16195.13938760316</v>
      </c>
      <c r="G160" s="37">
        <f>IFERROR(PPMT('TH - DEV'!$E$17,'TH - DEV'!G$117,'TH - DEV'!$E$16,'TH - DEV'!$C$45),0)</f>
        <v>-16842.944963107286</v>
      </c>
      <c r="H160" s="37">
        <f>IFERROR(PPMT('TH - DEV'!$E$17,'TH - DEV'!H$117,'TH - DEV'!$E$16,'TH - DEV'!$C$45),0)</f>
        <v>-17516.662761631578</v>
      </c>
      <c r="I160" s="37">
        <f>IFERROR(PPMT('TH - DEV'!$E$17,'TH - DEV'!I$117,'TH - DEV'!$E$16,'TH - DEV'!$C$45),0)</f>
        <v>-18217.329272096842</v>
      </c>
      <c r="J160" s="37">
        <f>IFERROR(PPMT('TH - DEV'!$E$17,'TH - DEV'!J$117,'TH - DEV'!$E$16,'TH - DEV'!$C$45),0)</f>
        <v>-18946.022442980717</v>
      </c>
      <c r="K160" s="37">
        <f>IFERROR(PPMT('TH - DEV'!$E$17,'TH - DEV'!K$117,'TH - DEV'!$E$16,'TH - DEV'!$C$45),0)</f>
        <v>-19703.863340699947</v>
      </c>
      <c r="L160" s="37">
        <f>IFERROR(PPMT('TH - DEV'!$E$17,'TH - DEV'!L$117,'TH - DEV'!$E$16,'TH - DEV'!$C$45),0)</f>
        <v>-20492.017874327943</v>
      </c>
      <c r="M160" s="37">
        <f>IFERROR(PPMT('TH - DEV'!$E$17,'TH - DEV'!M$117,'TH - DEV'!$E$16,'TH - DEV'!$C$45),0)</f>
        <v>-21311.698589301057</v>
      </c>
      <c r="N160" s="37">
        <f>IFERROR(PPMT('TH - DEV'!$E$17,'TH - DEV'!N$117,'TH - DEV'!$E$16,'TH - DEV'!$C$45),0)</f>
        <v>-22164.166532873103</v>
      </c>
      <c r="O160" s="37">
        <f>IFERROR(PPMT('TH - DEV'!$E$17,'TH - DEV'!O$117,'TH - DEV'!$E$16,'TH - DEV'!$C$45),0)</f>
        <v>-23050.733194188029</v>
      </c>
      <c r="P160" s="37">
        <f>IFERROR(PPMT('TH - DEV'!$E$17,'TH - DEV'!P$117,'TH - DEV'!$E$16,'TH - DEV'!$C$45),0)</f>
        <v>-23972.762521955548</v>
      </c>
      <c r="Q160" s="37">
        <f>IFERROR(PPMT('TH - DEV'!$E$17,'TH - DEV'!Q$117,'TH - DEV'!$E$16,'TH - DEV'!$C$45),0)</f>
        <v>0</v>
      </c>
      <c r="R160" s="37">
        <f>IFERROR(PPMT('TH - DEV'!$E$17,'TH - DEV'!R$117,'TH - DEV'!$E$16,'TH - DEV'!$C$45),0)</f>
        <v>0</v>
      </c>
      <c r="S160" s="37">
        <f>IFERROR(PPMT('TH - DEV'!$E$17,'TH - DEV'!S$117,'TH - DEV'!$E$16,'TH - DEV'!$C$45),0)</f>
        <v>0</v>
      </c>
      <c r="T160" s="37">
        <f>IFERROR(PPMT('TH - DEV'!$E$17,'TH - DEV'!T$117,'TH - DEV'!$E$16,'TH - DEV'!$C$45),0)</f>
        <v>0</v>
      </c>
      <c r="U160" s="37">
        <f>IFERROR(PPMT('TH - DEV'!$E$17,'TH - DEV'!U$117,'TH - DEV'!$E$16,'TH - DEV'!$C$45),0)</f>
        <v>0</v>
      </c>
      <c r="V160" s="37">
        <f>IFERROR(PPMT('TH - DEV'!$E$17,'TH - DEV'!V$117,'TH - DEV'!$E$16,'TH - DEV'!$C$45),0)</f>
        <v>0</v>
      </c>
      <c r="W160" s="37">
        <f>IFERROR(PPMT('TH - DEV'!$E$17,'TH - DEV'!W$117,'TH - DEV'!$E$16,'TH - DEV'!$C$45),0)</f>
        <v>0</v>
      </c>
      <c r="X160" s="37">
        <f>IFERROR(PPMT('TH - DEV'!$E$17,'TH - DEV'!X$117,'TH - DEV'!$E$16,'TH - DEV'!$C$45),0)</f>
        <v>0</v>
      </c>
      <c r="Y160" s="37">
        <f>IFERROR(PPMT('TH - DEV'!$E$17,'TH - DEV'!Y$117,'TH - DEV'!$E$16,'TH - DEV'!$C$45),0)</f>
        <v>0</v>
      </c>
      <c r="Z160" s="37">
        <f>IFERROR(PPMT('TH - DEV'!$E$17,'TH - DEV'!Z$117,'TH - DEV'!$E$16,'TH - DEV'!$C$45),0)</f>
        <v>0</v>
      </c>
      <c r="AA160" s="37">
        <f>IFERROR(PPMT('TH - DEV'!$E$17,'TH - DEV'!AA$117,'TH - DEV'!$E$16,'TH - DEV'!$C$45),0)</f>
        <v>0</v>
      </c>
      <c r="AB160" s="37">
        <f>IFERROR(PPMT('TH - DEV'!$E$17,'TH - DEV'!AB$117,'TH - DEV'!$E$16,'TH - DEV'!$C$45),0)</f>
        <v>0</v>
      </c>
      <c r="AC160" s="37">
        <f>IFERROR(PPMT('TH - DEV'!$E$17,'TH - DEV'!AC$117,'TH - DEV'!$E$16,'TH - DEV'!$C$45),0)</f>
        <v>0</v>
      </c>
      <c r="AD160" s="37">
        <f>IFERROR(PPMT('TH - DEV'!$E$17,'TH - DEV'!AD$117,'TH - DEV'!$E$16,'TH - DEV'!$C$45),0)</f>
        <v>0</v>
      </c>
      <c r="AE160" s="37">
        <f>IFERROR(PPMT('TH - DEV'!$E$17,'TH - DEV'!AE$117,'TH - DEV'!$E$16,'TH - DEV'!$C$45),0)</f>
        <v>0</v>
      </c>
    </row>
    <row r="161" spans="1:31" ht="15" hidden="1" outlineLevel="1">
      <c r="A161">
        <v>2</v>
      </c>
      <c r="B161" s="37"/>
      <c r="C161" s="37">
        <f>IFERROR(PPMT('TH - DEV'!$E$17,'TH - DEV'!C$117-$A161+1,'TH - DEV'!$E$16,'TH - DEV'!$D$45),0)</f>
        <v>-13843.673022833771</v>
      </c>
      <c r="D161" s="37">
        <f>IFERROR(PPMT('TH - DEV'!$E$17,'TH - DEV'!D$117-$A161+1,'TH - DEV'!$E$16,'TH - DEV'!$D$45),0)</f>
        <v>-14397.41994374712</v>
      </c>
      <c r="E161" s="37">
        <f>IFERROR(PPMT('TH - DEV'!$E$17,'TH - DEV'!E$117-$A161+1,'TH - DEV'!$E$16,'TH - DEV'!$D$45),0)</f>
        <v>-14973.316741497005</v>
      </c>
      <c r="F161" s="37">
        <f>IFERROR(PPMT('TH - DEV'!$E$17,'TH - DEV'!F$117-$A161+1,'TH - DEV'!$E$16,'TH - DEV'!$D$45),0)</f>
        <v>-15572.249411156889</v>
      </c>
      <c r="G161" s="37">
        <f>IFERROR(PPMT('TH - DEV'!$E$17,'TH - DEV'!G$117-$A161+1,'TH - DEV'!$E$16,'TH - DEV'!$D$45),0)</f>
        <v>-16195.13938760316</v>
      </c>
      <c r="H161" s="37">
        <f>IFERROR(PPMT('TH - DEV'!$E$17,'TH - DEV'!H$117-$A161+1,'TH - DEV'!$E$16,'TH - DEV'!$D$45),0)</f>
        <v>-16842.944963107286</v>
      </c>
      <c r="I161" s="37">
        <f>IFERROR(PPMT('TH - DEV'!$E$17,'TH - DEV'!I$117-$A161+1,'TH - DEV'!$E$16,'TH - DEV'!$D$45),0)</f>
        <v>-17516.662761631578</v>
      </c>
      <c r="J161" s="37">
        <f>IFERROR(PPMT('TH - DEV'!$E$17,'TH - DEV'!J$117-$A161+1,'TH - DEV'!$E$16,'TH - DEV'!$D$45),0)</f>
        <v>-18217.329272096842</v>
      </c>
      <c r="K161" s="37">
        <f>IFERROR(PPMT('TH - DEV'!$E$17,'TH - DEV'!K$117-$A161+1,'TH - DEV'!$E$16,'TH - DEV'!$D$45),0)</f>
        <v>-18946.022442980717</v>
      </c>
      <c r="L161" s="37">
        <f>IFERROR(PPMT('TH - DEV'!$E$17,'TH - DEV'!L$117-$A161+1,'TH - DEV'!$E$16,'TH - DEV'!$D$45),0)</f>
        <v>-19703.863340699947</v>
      </c>
      <c r="M161" s="37">
        <f>IFERROR(PPMT('TH - DEV'!$E$17,'TH - DEV'!M$117-$A161+1,'TH - DEV'!$E$16,'TH - DEV'!$D$45),0)</f>
        <v>-20492.017874327943</v>
      </c>
      <c r="N161" s="37">
        <f>IFERROR(PPMT('TH - DEV'!$E$17,'TH - DEV'!N$117-$A161+1,'TH - DEV'!$E$16,'TH - DEV'!$D$45),0)</f>
        <v>-21311.698589301057</v>
      </c>
      <c r="O161" s="37">
        <f>IFERROR(PPMT('TH - DEV'!$E$17,'TH - DEV'!O$117-$A161+1,'TH - DEV'!$E$16,'TH - DEV'!$D$45),0)</f>
        <v>-22164.166532873103</v>
      </c>
      <c r="P161" s="37">
        <f>IFERROR(PPMT('TH - DEV'!$E$17,'TH - DEV'!P$117-$A161+1,'TH - DEV'!$E$16,'TH - DEV'!$D$45),0)</f>
        <v>-23050.733194188029</v>
      </c>
      <c r="Q161" s="37">
        <f>IFERROR(PPMT('TH - DEV'!$E$17,'TH - DEV'!Q$117-$A161+1,'TH - DEV'!$E$16,'TH - DEV'!$D$45),0)</f>
        <v>-23972.762521955548</v>
      </c>
      <c r="R161" s="37">
        <f>IFERROR(PPMT('TH - DEV'!$E$17,'TH - DEV'!R$117-$A161+1,'TH - DEV'!$E$16,'TH - DEV'!$D$45),0)</f>
        <v>0</v>
      </c>
      <c r="S161" s="37">
        <f>IFERROR(PPMT('TH - DEV'!$E$17,'TH - DEV'!S$117-$A161+1,'TH - DEV'!$E$16,'TH - DEV'!$D$45),0)</f>
        <v>0</v>
      </c>
      <c r="T161" s="37">
        <f>IFERROR(PPMT('TH - DEV'!$E$17,'TH - DEV'!T$117-$A161+1,'TH - DEV'!$E$16,'TH - DEV'!$D$45),0)</f>
        <v>0</v>
      </c>
      <c r="U161" s="37">
        <f>IFERROR(PPMT('TH - DEV'!$E$17,'TH - DEV'!U$117-$A161+1,'TH - DEV'!$E$16,'TH - DEV'!$D$45),0)</f>
        <v>0</v>
      </c>
      <c r="V161" s="37">
        <f>IFERROR(PPMT('TH - DEV'!$E$17,'TH - DEV'!V$117-$A161+1,'TH - DEV'!$E$16,'TH - DEV'!$D$45),0)</f>
        <v>0</v>
      </c>
      <c r="W161" s="37">
        <f>IFERROR(PPMT('TH - DEV'!$E$17,'TH - DEV'!W$117-$A161+1,'TH - DEV'!$E$16,'TH - DEV'!$D$45),0)</f>
        <v>0</v>
      </c>
      <c r="X161" s="37">
        <f>IFERROR(PPMT('TH - DEV'!$E$17,'TH - DEV'!X$117-$A161+1,'TH - DEV'!$E$16,'TH - DEV'!$D$45),0)</f>
        <v>0</v>
      </c>
      <c r="Y161" s="37">
        <f>IFERROR(PPMT('TH - DEV'!$E$17,'TH - DEV'!Y$117-$A161+1,'TH - DEV'!$E$16,'TH - DEV'!$D$45),0)</f>
        <v>0</v>
      </c>
      <c r="Z161" s="37">
        <f>IFERROR(PPMT('TH - DEV'!$E$17,'TH - DEV'!Z$117-$A161+1,'TH - DEV'!$E$16,'TH - DEV'!$D$45),0)</f>
        <v>0</v>
      </c>
      <c r="AA161" s="37">
        <f>IFERROR(PPMT('TH - DEV'!$E$17,'TH - DEV'!AA$117-$A161+1,'TH - DEV'!$E$16,'TH - DEV'!$D$45),0)</f>
        <v>0</v>
      </c>
      <c r="AB161" s="37">
        <f>IFERROR(PPMT('TH - DEV'!$E$17,'TH - DEV'!AB$117-$A161+1,'TH - DEV'!$E$16,'TH - DEV'!$D$45),0)</f>
        <v>0</v>
      </c>
      <c r="AC161" s="37">
        <f>IFERROR(PPMT('TH - DEV'!$E$17,'TH - DEV'!AC$117-$A161+1,'TH - DEV'!$E$16,'TH - DEV'!$D$45),0)</f>
        <v>0</v>
      </c>
      <c r="AD161" s="37">
        <f>IFERROR(PPMT('TH - DEV'!$E$17,'TH - DEV'!AD$117-$A161+1,'TH - DEV'!$E$16,'TH - DEV'!$D$45),0)</f>
        <v>0</v>
      </c>
      <c r="AE161" s="37">
        <f>IFERROR(PPMT('TH - DEV'!$E$17,'TH - DEV'!AE$117-$A161+1,'TH - DEV'!$E$16,'TH - DEV'!$D$45),0)</f>
        <v>0</v>
      </c>
    </row>
    <row r="162" spans="1:31" ht="15" hidden="1" outlineLevel="1">
      <c r="A162">
        <v>3</v>
      </c>
      <c r="B162" s="37"/>
      <c r="C162" s="37"/>
      <c r="D162" s="37">
        <f>IFERROR(PPMT('TH - DEV'!$E$17,'TH - DEV'!D$117-$A162+1,'TH - DEV'!$E$16,'TH - DEV'!$E$45),0)</f>
        <v>-13843.673022833771</v>
      </c>
      <c r="E162" s="37">
        <f>IFERROR(PPMT('TH - DEV'!$E$17,'TH - DEV'!E$117-$A162+1,'TH - DEV'!$E$16,'TH - DEV'!$E$45),0)</f>
        <v>-14397.41994374712</v>
      </c>
      <c r="F162" s="37">
        <f>IFERROR(PPMT('TH - DEV'!$E$17,'TH - DEV'!F$117-$A162+1,'TH - DEV'!$E$16,'TH - DEV'!$E$45),0)</f>
        <v>-14973.316741497005</v>
      </c>
      <c r="G162" s="37">
        <f>IFERROR(PPMT('TH - DEV'!$E$17,'TH - DEV'!G$117-$A162+1,'TH - DEV'!$E$16,'TH - DEV'!$E$45),0)</f>
        <v>-15572.249411156889</v>
      </c>
      <c r="H162" s="37">
        <f>IFERROR(PPMT('TH - DEV'!$E$17,'TH - DEV'!H$117-$A162+1,'TH - DEV'!$E$16,'TH - DEV'!$E$45),0)</f>
        <v>-16195.13938760316</v>
      </c>
      <c r="I162" s="37">
        <f>IFERROR(PPMT('TH - DEV'!$E$17,'TH - DEV'!I$117-$A162+1,'TH - DEV'!$E$16,'TH - DEV'!$E$45),0)</f>
        <v>-16842.944963107286</v>
      </c>
      <c r="J162" s="37">
        <f>IFERROR(PPMT('TH - DEV'!$E$17,'TH - DEV'!J$117-$A162+1,'TH - DEV'!$E$16,'TH - DEV'!$E$45),0)</f>
        <v>-17516.662761631578</v>
      </c>
      <c r="K162" s="37">
        <f>IFERROR(PPMT('TH - DEV'!$E$17,'TH - DEV'!K$117-$A162+1,'TH - DEV'!$E$16,'TH - DEV'!$E$45),0)</f>
        <v>-18217.329272096842</v>
      </c>
      <c r="L162" s="37">
        <f>IFERROR(PPMT('TH - DEV'!$E$17,'TH - DEV'!L$117-$A162+1,'TH - DEV'!$E$16,'TH - DEV'!$E$45),0)</f>
        <v>-18946.022442980717</v>
      </c>
      <c r="M162" s="37">
        <f>IFERROR(PPMT('TH - DEV'!$E$17,'TH - DEV'!M$117-$A162+1,'TH - DEV'!$E$16,'TH - DEV'!$E$45),0)</f>
        <v>-19703.863340699947</v>
      </c>
      <c r="N162" s="37">
        <f>IFERROR(PPMT('TH - DEV'!$E$17,'TH - DEV'!N$117-$A162+1,'TH - DEV'!$E$16,'TH - DEV'!$E$45),0)</f>
        <v>-20492.017874327943</v>
      </c>
      <c r="O162" s="37">
        <f>IFERROR(PPMT('TH - DEV'!$E$17,'TH - DEV'!O$117-$A162+1,'TH - DEV'!$E$16,'TH - DEV'!$E$45),0)</f>
        <v>-21311.698589301057</v>
      </c>
      <c r="P162" s="37">
        <f>IFERROR(PPMT('TH - DEV'!$E$17,'TH - DEV'!P$117-$A162+1,'TH - DEV'!$E$16,'TH - DEV'!$E$45),0)</f>
        <v>-22164.166532873103</v>
      </c>
      <c r="Q162" s="37">
        <f>IFERROR(PPMT('TH - DEV'!$E$17,'TH - DEV'!Q$117-$A162+1,'TH - DEV'!$E$16,'TH - DEV'!$E$45),0)</f>
        <v>-23050.733194188029</v>
      </c>
      <c r="R162" s="37">
        <f>IFERROR(PPMT('TH - DEV'!$E$17,'TH - DEV'!R$117-$A162+1,'TH - DEV'!$E$16,'TH - DEV'!$E$45),0)</f>
        <v>-23972.762521955548</v>
      </c>
      <c r="S162" s="37">
        <f>IFERROR(PPMT('TH - DEV'!$E$17,'TH - DEV'!S$117-$A162+1,'TH - DEV'!$E$16,'TH - DEV'!$E$45),0)</f>
        <v>0</v>
      </c>
      <c r="T162" s="37">
        <f>IFERROR(PPMT('TH - DEV'!$E$17,'TH - DEV'!T$117-$A162+1,'TH - DEV'!$E$16,'TH - DEV'!$E$45),0)</f>
        <v>0</v>
      </c>
      <c r="U162" s="37">
        <f>IFERROR(PPMT('TH - DEV'!$E$17,'TH - DEV'!U$117-$A162+1,'TH - DEV'!$E$16,'TH - DEV'!$E$45),0)</f>
        <v>0</v>
      </c>
      <c r="V162" s="37">
        <f>IFERROR(PPMT('TH - DEV'!$E$17,'TH - DEV'!V$117-$A162+1,'TH - DEV'!$E$16,'TH - DEV'!$E$45),0)</f>
        <v>0</v>
      </c>
      <c r="W162" s="37">
        <f>IFERROR(PPMT('TH - DEV'!$E$17,'TH - DEV'!W$117-$A162+1,'TH - DEV'!$E$16,'TH - DEV'!$E$45),0)</f>
        <v>0</v>
      </c>
      <c r="X162" s="37">
        <f>IFERROR(PPMT('TH - DEV'!$E$17,'TH - DEV'!X$117-$A162+1,'TH - DEV'!$E$16,'TH - DEV'!$E$45),0)</f>
        <v>0</v>
      </c>
      <c r="Y162" s="37">
        <f>IFERROR(PPMT('TH - DEV'!$E$17,'TH - DEV'!Y$117-$A162+1,'TH - DEV'!$E$16,'TH - DEV'!$E$45),0)</f>
        <v>0</v>
      </c>
      <c r="Z162" s="37">
        <f>IFERROR(PPMT('TH - DEV'!$E$17,'TH - DEV'!Z$117-$A162+1,'TH - DEV'!$E$16,'TH - DEV'!$E$45),0)</f>
        <v>0</v>
      </c>
      <c r="AA162" s="37">
        <f>IFERROR(PPMT('TH - DEV'!$E$17,'TH - DEV'!AA$117-$A162+1,'TH - DEV'!$E$16,'TH - DEV'!$E$45),0)</f>
        <v>0</v>
      </c>
      <c r="AB162" s="37">
        <f>IFERROR(PPMT('TH - DEV'!$E$17,'TH - DEV'!AB$117-$A162+1,'TH - DEV'!$E$16,'TH - DEV'!$E$45),0)</f>
        <v>0</v>
      </c>
      <c r="AC162" s="37">
        <f>IFERROR(PPMT('TH - DEV'!$E$17,'TH - DEV'!AC$117-$A162+1,'TH - DEV'!$E$16,'TH - DEV'!$E$45),0)</f>
        <v>0</v>
      </c>
      <c r="AD162" s="37">
        <f>IFERROR(PPMT('TH - DEV'!$E$17,'TH - DEV'!AD$117-$A162+1,'TH - DEV'!$E$16,'TH - DEV'!$E$45),0)</f>
        <v>0</v>
      </c>
      <c r="AE162" s="37">
        <f>IFERROR(PPMT('TH - DEV'!$E$17,'TH - DEV'!AE$117-$A162+1,'TH - DEV'!$E$16,'TH - DEV'!$E$45),0)</f>
        <v>0</v>
      </c>
    </row>
    <row r="163" spans="1:31" ht="15" hidden="1" outlineLevel="1">
      <c r="A163">
        <v>4</v>
      </c>
      <c r="B163" s="37"/>
      <c r="C163" s="37"/>
      <c r="D163" s="37"/>
      <c r="E163" s="37">
        <f>IFERROR(PPMT('TH - DEV'!$E$17,'TH - DEV'!E$117-$A163+1,'TH - DEV'!$E$16,'TH - DEV'!$F$45),0)</f>
        <v>-13843.673022833771</v>
      </c>
      <c r="F163" s="37">
        <f>IFERROR(PPMT('TH - DEV'!$E$17,'TH - DEV'!F$117-$A163+1,'TH - DEV'!$E$16,'TH - DEV'!$F$45),0)</f>
        <v>-14397.41994374712</v>
      </c>
      <c r="G163" s="37">
        <f>IFERROR(PPMT('TH - DEV'!$E$17,'TH - DEV'!G$117-$A163+1,'TH - DEV'!$E$16,'TH - DEV'!$F$45),0)</f>
        <v>-14973.316741497005</v>
      </c>
      <c r="H163" s="37">
        <f>IFERROR(PPMT('TH - DEV'!$E$17,'TH - DEV'!H$117-$A163+1,'TH - DEV'!$E$16,'TH - DEV'!$F$45),0)</f>
        <v>-15572.249411156889</v>
      </c>
      <c r="I163" s="37">
        <f>IFERROR(PPMT('TH - DEV'!$E$17,'TH - DEV'!I$117-$A163+1,'TH - DEV'!$E$16,'TH - DEV'!$F$45),0)</f>
        <v>-16195.13938760316</v>
      </c>
      <c r="J163" s="37">
        <f>IFERROR(PPMT('TH - DEV'!$E$17,'TH - DEV'!J$117-$A163+1,'TH - DEV'!$E$16,'TH - DEV'!$F$45),0)</f>
        <v>-16842.944963107286</v>
      </c>
      <c r="K163" s="37">
        <f>IFERROR(PPMT('TH - DEV'!$E$17,'TH - DEV'!K$117-$A163+1,'TH - DEV'!$E$16,'TH - DEV'!$F$45),0)</f>
        <v>-17516.662761631578</v>
      </c>
      <c r="L163" s="37">
        <f>IFERROR(PPMT('TH - DEV'!$E$17,'TH - DEV'!L$117-$A163+1,'TH - DEV'!$E$16,'TH - DEV'!$F$45),0)</f>
        <v>-18217.329272096842</v>
      </c>
      <c r="M163" s="37">
        <f>IFERROR(PPMT('TH - DEV'!$E$17,'TH - DEV'!M$117-$A163+1,'TH - DEV'!$E$16,'TH - DEV'!$F$45),0)</f>
        <v>-18946.022442980717</v>
      </c>
      <c r="N163" s="37">
        <f>IFERROR(PPMT('TH - DEV'!$E$17,'TH - DEV'!N$117-$A163+1,'TH - DEV'!$E$16,'TH - DEV'!$F$45),0)</f>
        <v>-19703.863340699947</v>
      </c>
      <c r="O163" s="37">
        <f>IFERROR(PPMT('TH - DEV'!$E$17,'TH - DEV'!O$117-$A163+1,'TH - DEV'!$E$16,'TH - DEV'!$F$45),0)</f>
        <v>-20492.017874327943</v>
      </c>
      <c r="P163" s="37">
        <f>IFERROR(PPMT('TH - DEV'!$E$17,'TH - DEV'!P$117-$A163+1,'TH - DEV'!$E$16,'TH - DEV'!$F$45),0)</f>
        <v>-21311.698589301057</v>
      </c>
      <c r="Q163" s="37">
        <f>IFERROR(PPMT('TH - DEV'!$E$17,'TH - DEV'!Q$117-$A163+1,'TH - DEV'!$E$16,'TH - DEV'!$F$45),0)</f>
        <v>-22164.166532873103</v>
      </c>
      <c r="R163" s="37">
        <f>IFERROR(PPMT('TH - DEV'!$E$17,'TH - DEV'!R$117-$A163+1,'TH - DEV'!$E$16,'TH - DEV'!$F$45),0)</f>
        <v>-23050.733194188029</v>
      </c>
      <c r="S163" s="37">
        <f>IFERROR(PPMT('TH - DEV'!$E$17,'TH - DEV'!S$117-$A163+1,'TH - DEV'!$E$16,'TH - DEV'!$F$45),0)</f>
        <v>-23972.762521955548</v>
      </c>
      <c r="T163" s="37">
        <f>IFERROR(PPMT('TH - DEV'!$E$17,'TH - DEV'!T$117-$A163+1,'TH - DEV'!$E$16,'TH - DEV'!$F$45),0)</f>
        <v>0</v>
      </c>
      <c r="U163" s="37">
        <f>IFERROR(PPMT('TH - DEV'!$E$17,'TH - DEV'!U$117-$A163+1,'TH - DEV'!$E$16,'TH - DEV'!$F$45),0)</f>
        <v>0</v>
      </c>
      <c r="V163" s="37">
        <f>IFERROR(PPMT('TH - DEV'!$E$17,'TH - DEV'!V$117-$A163+1,'TH - DEV'!$E$16,'TH - DEV'!$F$45),0)</f>
        <v>0</v>
      </c>
      <c r="W163" s="37">
        <f>IFERROR(PPMT('TH - DEV'!$E$17,'TH - DEV'!W$117-$A163+1,'TH - DEV'!$E$16,'TH - DEV'!$F$45),0)</f>
        <v>0</v>
      </c>
      <c r="X163" s="37">
        <f>IFERROR(PPMT('TH - DEV'!$E$17,'TH - DEV'!X$117-$A163+1,'TH - DEV'!$E$16,'TH - DEV'!$F$45),0)</f>
        <v>0</v>
      </c>
      <c r="Y163" s="37">
        <f>IFERROR(PPMT('TH - DEV'!$E$17,'TH - DEV'!Y$117-$A163+1,'TH - DEV'!$E$16,'TH - DEV'!$F$45),0)</f>
        <v>0</v>
      </c>
      <c r="Z163" s="37">
        <f>IFERROR(PPMT('TH - DEV'!$E$17,'TH - DEV'!Z$117-$A163+1,'TH - DEV'!$E$16,'TH - DEV'!$F$45),0)</f>
        <v>0</v>
      </c>
      <c r="AA163" s="37">
        <f>IFERROR(PPMT('TH - DEV'!$E$17,'TH - DEV'!AA$117-$A163+1,'TH - DEV'!$E$16,'TH - DEV'!$F$45),0)</f>
        <v>0</v>
      </c>
      <c r="AB163" s="37">
        <f>IFERROR(PPMT('TH - DEV'!$E$17,'TH - DEV'!AB$117-$A163+1,'TH - DEV'!$E$16,'TH - DEV'!$F$45),0)</f>
        <v>0</v>
      </c>
      <c r="AC163" s="37">
        <f>IFERROR(PPMT('TH - DEV'!$E$17,'TH - DEV'!AC$117-$A163+1,'TH - DEV'!$E$16,'TH - DEV'!$F$45),0)</f>
        <v>0</v>
      </c>
      <c r="AD163" s="37">
        <f>IFERROR(PPMT('TH - DEV'!$E$17,'TH - DEV'!AD$117-$A163+1,'TH - DEV'!$E$16,'TH - DEV'!$F$45),0)</f>
        <v>0</v>
      </c>
      <c r="AE163" s="37">
        <f>IFERROR(PPMT('TH - DEV'!$E$17,'TH - DEV'!AE$117-$A163+1,'TH - DEV'!$E$16,'TH - DEV'!$F$45),0)</f>
        <v>0</v>
      </c>
    </row>
    <row r="164" spans="1:31" ht="15" hidden="1" outlineLevel="1">
      <c r="A164">
        <v>5</v>
      </c>
      <c r="B164" s="37"/>
      <c r="C164" s="37"/>
      <c r="D164" s="37"/>
      <c r="E164" s="37"/>
      <c r="F164" s="37">
        <f>IFERROR(PPMT('TH - DEV'!$E$17,'TH - DEV'!F$117-$A164+1,'TH - DEV'!$E$16,'TH - DEV'!$G$45),0)</f>
        <v>-13843.673022833771</v>
      </c>
      <c r="G164" s="37">
        <f>IFERROR(PPMT('TH - DEV'!$E$17,'TH - DEV'!G$117-$A164+1,'TH - DEV'!$E$16,'TH - DEV'!$G$45),0)</f>
        <v>-14397.41994374712</v>
      </c>
      <c r="H164" s="37">
        <f>IFERROR(PPMT('TH - DEV'!$E$17,'TH - DEV'!H$117-$A164+1,'TH - DEV'!$E$16,'TH - DEV'!$G$45),0)</f>
        <v>-14973.316741497005</v>
      </c>
      <c r="I164" s="37">
        <f>IFERROR(PPMT('TH - DEV'!$E$17,'TH - DEV'!I$117-$A164+1,'TH - DEV'!$E$16,'TH - DEV'!$G$45),0)</f>
        <v>-15572.249411156889</v>
      </c>
      <c r="J164" s="37">
        <f>IFERROR(PPMT('TH - DEV'!$E$17,'TH - DEV'!J$117-$A164+1,'TH - DEV'!$E$16,'TH - DEV'!$G$45),0)</f>
        <v>-16195.13938760316</v>
      </c>
      <c r="K164" s="37">
        <f>IFERROR(PPMT('TH - DEV'!$E$17,'TH - DEV'!K$117-$A164+1,'TH - DEV'!$E$16,'TH - DEV'!$G$45),0)</f>
        <v>-16842.944963107286</v>
      </c>
      <c r="L164" s="37">
        <f>IFERROR(PPMT('TH - DEV'!$E$17,'TH - DEV'!L$117-$A164+1,'TH - DEV'!$E$16,'TH - DEV'!$G$45),0)</f>
        <v>-17516.662761631578</v>
      </c>
      <c r="M164" s="37">
        <f>IFERROR(PPMT('TH - DEV'!$E$17,'TH - DEV'!M$117-$A164+1,'TH - DEV'!$E$16,'TH - DEV'!$G$45),0)</f>
        <v>-18217.329272096842</v>
      </c>
      <c r="N164" s="37">
        <f>IFERROR(PPMT('TH - DEV'!$E$17,'TH - DEV'!N$117-$A164+1,'TH - DEV'!$E$16,'TH - DEV'!$G$45),0)</f>
        <v>-18946.022442980717</v>
      </c>
      <c r="O164" s="37">
        <f>IFERROR(PPMT('TH - DEV'!$E$17,'TH - DEV'!O$117-$A164+1,'TH - DEV'!$E$16,'TH - DEV'!$G$45),0)</f>
        <v>-19703.863340699947</v>
      </c>
      <c r="P164" s="37">
        <f>IFERROR(PPMT('TH - DEV'!$E$17,'TH - DEV'!P$117-$A164+1,'TH - DEV'!$E$16,'TH - DEV'!$G$45),0)</f>
        <v>-20492.017874327943</v>
      </c>
      <c r="Q164" s="37">
        <f>IFERROR(PPMT('TH - DEV'!$E$17,'TH - DEV'!Q$117-$A164+1,'TH - DEV'!$E$16,'TH - DEV'!$G$45),0)</f>
        <v>-21311.698589301057</v>
      </c>
      <c r="R164" s="37">
        <f>IFERROR(PPMT('TH - DEV'!$E$17,'TH - DEV'!R$117-$A164+1,'TH - DEV'!$E$16,'TH - DEV'!$G$45),0)</f>
        <v>-22164.166532873103</v>
      </c>
      <c r="S164" s="37">
        <f>IFERROR(PPMT('TH - DEV'!$E$17,'TH - DEV'!S$117-$A164+1,'TH - DEV'!$E$16,'TH - DEV'!$G$45),0)</f>
        <v>-23050.733194188029</v>
      </c>
      <c r="T164" s="37">
        <f>IFERROR(PPMT('TH - DEV'!$E$17,'TH - DEV'!T$117-$A164+1,'TH - DEV'!$E$16,'TH - DEV'!$G$45),0)</f>
        <v>-23972.762521955548</v>
      </c>
      <c r="U164" s="37">
        <f>IFERROR(PPMT('TH - DEV'!$E$17,'TH - DEV'!U$117-$A164+1,'TH - DEV'!$E$16,'TH - DEV'!$G$45),0)</f>
        <v>0</v>
      </c>
      <c r="V164" s="37">
        <f>IFERROR(PPMT('TH - DEV'!$E$17,'TH - DEV'!V$117-$A164+1,'TH - DEV'!$E$16,'TH - DEV'!$G$45),0)</f>
        <v>0</v>
      </c>
      <c r="W164" s="37">
        <f>IFERROR(PPMT('TH - DEV'!$E$17,'TH - DEV'!W$117-$A164+1,'TH - DEV'!$E$16,'TH - DEV'!$G$45),0)</f>
        <v>0</v>
      </c>
      <c r="X164" s="37">
        <f>IFERROR(PPMT('TH - DEV'!$E$17,'TH - DEV'!X$117-$A164+1,'TH - DEV'!$E$16,'TH - DEV'!$G$45),0)</f>
        <v>0</v>
      </c>
      <c r="Y164" s="37">
        <f>IFERROR(PPMT('TH - DEV'!$E$17,'TH - DEV'!Y$117-$A164+1,'TH - DEV'!$E$16,'TH - DEV'!$G$45),0)</f>
        <v>0</v>
      </c>
      <c r="Z164" s="37">
        <f>IFERROR(PPMT('TH - DEV'!$E$17,'TH - DEV'!Z$117-$A164+1,'TH - DEV'!$E$16,'TH - DEV'!$G$45),0)</f>
        <v>0</v>
      </c>
      <c r="AA164" s="37">
        <f>IFERROR(PPMT('TH - DEV'!$E$17,'TH - DEV'!AA$117-$A164+1,'TH - DEV'!$E$16,'TH - DEV'!$G$45),0)</f>
        <v>0</v>
      </c>
      <c r="AB164" s="37">
        <f>IFERROR(PPMT('TH - DEV'!$E$17,'TH - DEV'!AB$117-$A164+1,'TH - DEV'!$E$16,'TH - DEV'!$G$45),0)</f>
        <v>0</v>
      </c>
      <c r="AC164" s="37">
        <f>IFERROR(PPMT('TH - DEV'!$E$17,'TH - DEV'!AC$117-$A164+1,'TH - DEV'!$E$16,'TH - DEV'!$G$45),0)</f>
        <v>0</v>
      </c>
      <c r="AD164" s="37">
        <f>IFERROR(PPMT('TH - DEV'!$E$17,'TH - DEV'!AD$117-$A164+1,'TH - DEV'!$E$16,'TH - DEV'!$G$45),0)</f>
        <v>0</v>
      </c>
      <c r="AE164" s="37">
        <f>IFERROR(PPMT('TH - DEV'!$E$17,'TH - DEV'!AE$117-$A164+1,'TH - DEV'!$E$16,'TH - DEV'!$G$45),0)</f>
        <v>0</v>
      </c>
    </row>
    <row r="165" spans="1:31" ht="15" hidden="1" outlineLevel="1">
      <c r="A165">
        <v>6</v>
      </c>
      <c r="B165" s="37"/>
      <c r="C165" s="37"/>
      <c r="D165" s="37"/>
      <c r="E165" s="37"/>
      <c r="F165" s="37"/>
      <c r="G165" s="37">
        <f>IFERROR(PPMT('TH - DEV'!$E$17,'TH - DEV'!G$117-$A165+1,'TH - DEV'!$E$16,'TH - DEV'!$H$45),0)</f>
        <v>-13843.673022833771</v>
      </c>
      <c r="H165" s="37">
        <f>IFERROR(PPMT('TH - DEV'!$E$17,'TH - DEV'!H$117-$A165+1,'TH - DEV'!$E$16,'TH - DEV'!$H$45),0)</f>
        <v>-14397.41994374712</v>
      </c>
      <c r="I165" s="37">
        <f>IFERROR(PPMT('TH - DEV'!$E$17,'TH - DEV'!I$117-$A165+1,'TH - DEV'!$E$16,'TH - DEV'!$H$45),0)</f>
        <v>-14973.316741497005</v>
      </c>
      <c r="J165" s="37">
        <f>IFERROR(PPMT('TH - DEV'!$E$17,'TH - DEV'!J$117-$A165+1,'TH - DEV'!$E$16,'TH - DEV'!$H$45),0)</f>
        <v>-15572.249411156889</v>
      </c>
      <c r="K165" s="37">
        <f>IFERROR(PPMT('TH - DEV'!$E$17,'TH - DEV'!K$117-$A165+1,'TH - DEV'!$E$16,'TH - DEV'!$H$45),0)</f>
        <v>-16195.13938760316</v>
      </c>
      <c r="L165" s="37">
        <f>IFERROR(PPMT('TH - DEV'!$E$17,'TH - DEV'!L$117-$A165+1,'TH - DEV'!$E$16,'TH - DEV'!$H$45),0)</f>
        <v>-16842.944963107286</v>
      </c>
      <c r="M165" s="37">
        <f>IFERROR(PPMT('TH - DEV'!$E$17,'TH - DEV'!M$117-$A165+1,'TH - DEV'!$E$16,'TH - DEV'!$H$45),0)</f>
        <v>-17516.662761631578</v>
      </c>
      <c r="N165" s="37">
        <f>IFERROR(PPMT('TH - DEV'!$E$17,'TH - DEV'!N$117-$A165+1,'TH - DEV'!$E$16,'TH - DEV'!$H$45),0)</f>
        <v>-18217.329272096842</v>
      </c>
      <c r="O165" s="37">
        <f>IFERROR(PPMT('TH - DEV'!$E$17,'TH - DEV'!O$117-$A165+1,'TH - DEV'!$E$16,'TH - DEV'!$H$45),0)</f>
        <v>-18946.022442980717</v>
      </c>
      <c r="P165" s="37">
        <f>IFERROR(PPMT('TH - DEV'!$E$17,'TH - DEV'!P$117-$A165+1,'TH - DEV'!$E$16,'TH - DEV'!$H$45),0)</f>
        <v>-19703.863340699947</v>
      </c>
      <c r="Q165" s="37">
        <f>IFERROR(PPMT('TH - DEV'!$E$17,'TH - DEV'!Q$117-$A165+1,'TH - DEV'!$E$16,'TH - DEV'!$H$45),0)</f>
        <v>-20492.017874327943</v>
      </c>
      <c r="R165" s="37">
        <f>IFERROR(PPMT('TH - DEV'!$E$17,'TH - DEV'!R$117-$A165+1,'TH - DEV'!$E$16,'TH - DEV'!$H$45),0)</f>
        <v>-21311.698589301057</v>
      </c>
      <c r="S165" s="37">
        <f>IFERROR(PPMT('TH - DEV'!$E$17,'TH - DEV'!S$117-$A165+1,'TH - DEV'!$E$16,'TH - DEV'!$H$45),0)</f>
        <v>-22164.166532873103</v>
      </c>
      <c r="T165" s="37">
        <f>IFERROR(PPMT('TH - DEV'!$E$17,'TH - DEV'!T$117-$A165+1,'TH - DEV'!$E$16,'TH - DEV'!$H$45),0)</f>
        <v>-23050.733194188029</v>
      </c>
      <c r="U165" s="37">
        <f>IFERROR(PPMT('TH - DEV'!$E$17,'TH - DEV'!U$117-$A165+1,'TH - DEV'!$E$16,'TH - DEV'!$H$45),0)</f>
        <v>-23972.762521955548</v>
      </c>
      <c r="V165" s="37">
        <f>IFERROR(PPMT('TH - DEV'!$E$17,'TH - DEV'!V$117-$A165+1,'TH - DEV'!$E$16,'TH - DEV'!$H$45),0)</f>
        <v>0</v>
      </c>
      <c r="W165" s="37">
        <f>IFERROR(PPMT('TH - DEV'!$E$17,'TH - DEV'!W$117-$A165+1,'TH - DEV'!$E$16,'TH - DEV'!$H$45),0)</f>
        <v>0</v>
      </c>
      <c r="X165" s="37">
        <f>IFERROR(PPMT('TH - DEV'!$E$17,'TH - DEV'!X$117-$A165+1,'TH - DEV'!$E$16,'TH - DEV'!$H$45),0)</f>
        <v>0</v>
      </c>
      <c r="Y165" s="37">
        <f>IFERROR(PPMT('TH - DEV'!$E$17,'TH - DEV'!Y$117-$A165+1,'TH - DEV'!$E$16,'TH - DEV'!$H$45),0)</f>
        <v>0</v>
      </c>
      <c r="Z165" s="37">
        <f>IFERROR(PPMT('TH - DEV'!$E$17,'TH - DEV'!Z$117-$A165+1,'TH - DEV'!$E$16,'TH - DEV'!$H$45),0)</f>
        <v>0</v>
      </c>
      <c r="AA165" s="37">
        <f>IFERROR(PPMT('TH - DEV'!$E$17,'TH - DEV'!AA$117-$A165+1,'TH - DEV'!$E$16,'TH - DEV'!$H$45),0)</f>
        <v>0</v>
      </c>
      <c r="AB165" s="37">
        <f>IFERROR(PPMT('TH - DEV'!$E$17,'TH - DEV'!AB$117-$A165+1,'TH - DEV'!$E$16,'TH - DEV'!$H$45),0)</f>
        <v>0</v>
      </c>
      <c r="AC165" s="37">
        <f>IFERROR(PPMT('TH - DEV'!$E$17,'TH - DEV'!AC$117-$A165+1,'TH - DEV'!$E$16,'TH - DEV'!$H$45),0)</f>
        <v>0</v>
      </c>
      <c r="AD165" s="37">
        <f>IFERROR(PPMT('TH - DEV'!$E$17,'TH - DEV'!AD$117-$A165+1,'TH - DEV'!$E$16,'TH - DEV'!$H$45),0)</f>
        <v>0</v>
      </c>
      <c r="AE165" s="37">
        <f>IFERROR(PPMT('TH - DEV'!$E$17,'TH - DEV'!AE$117-$A165+1,'TH - DEV'!$E$16,'TH - DEV'!$H$45),0)</f>
        <v>0</v>
      </c>
    </row>
    <row r="166" spans="1:31" ht="15" hidden="1" outlineLevel="1">
      <c r="A166">
        <v>7</v>
      </c>
      <c r="B166" s="37"/>
      <c r="C166" s="37"/>
      <c r="D166" s="37"/>
      <c r="E166" s="37"/>
      <c r="F166" s="37"/>
      <c r="G166" s="37"/>
      <c r="H166" s="37">
        <f>IFERROR(PPMT('TH - DEV'!$E$17,'TH - DEV'!H$117-$A166+1,'TH - DEV'!$E$16,'TH - DEV'!$I$45),0)</f>
        <v>-13843.673022833771</v>
      </c>
      <c r="I166" s="37">
        <f>IFERROR(PPMT('TH - DEV'!$E$17,'TH - DEV'!I$117-$A166+1,'TH - DEV'!$E$16,'TH - DEV'!$I$45),0)</f>
        <v>-14397.41994374712</v>
      </c>
      <c r="J166" s="37">
        <f>IFERROR(PPMT('TH - DEV'!$E$17,'TH - DEV'!J$117-$A166+1,'TH - DEV'!$E$16,'TH - DEV'!$I$45),0)</f>
        <v>-14973.316741497005</v>
      </c>
      <c r="K166" s="37">
        <f>IFERROR(PPMT('TH - DEV'!$E$17,'TH - DEV'!K$117-$A166+1,'TH - DEV'!$E$16,'TH - DEV'!$I$45),0)</f>
        <v>-15572.249411156889</v>
      </c>
      <c r="L166" s="37">
        <f>IFERROR(PPMT('TH - DEV'!$E$17,'TH - DEV'!L$117-$A166+1,'TH - DEV'!$E$16,'TH - DEV'!$I$45),0)</f>
        <v>-16195.13938760316</v>
      </c>
      <c r="M166" s="37">
        <f>IFERROR(PPMT('TH - DEV'!$E$17,'TH - DEV'!M$117-$A166+1,'TH - DEV'!$E$16,'TH - DEV'!$I$45),0)</f>
        <v>-16842.944963107286</v>
      </c>
      <c r="N166" s="37">
        <f>IFERROR(PPMT('TH - DEV'!$E$17,'TH - DEV'!N$117-$A166+1,'TH - DEV'!$E$16,'TH - DEV'!$I$45),0)</f>
        <v>-17516.662761631578</v>
      </c>
      <c r="O166" s="37">
        <f>IFERROR(PPMT('TH - DEV'!$E$17,'TH - DEV'!O$117-$A166+1,'TH - DEV'!$E$16,'TH - DEV'!$I$45),0)</f>
        <v>-18217.329272096842</v>
      </c>
      <c r="P166" s="37">
        <f>IFERROR(PPMT('TH - DEV'!$E$17,'TH - DEV'!P$117-$A166+1,'TH - DEV'!$E$16,'TH - DEV'!$I$45),0)</f>
        <v>-18946.022442980717</v>
      </c>
      <c r="Q166" s="37">
        <f>IFERROR(PPMT('TH - DEV'!$E$17,'TH - DEV'!Q$117-$A166+1,'TH - DEV'!$E$16,'TH - DEV'!$I$45),0)</f>
        <v>-19703.863340699947</v>
      </c>
      <c r="R166" s="37">
        <f>IFERROR(PPMT('TH - DEV'!$E$17,'TH - DEV'!R$117-$A166+1,'TH - DEV'!$E$16,'TH - DEV'!$I$45),0)</f>
        <v>-20492.017874327943</v>
      </c>
      <c r="S166" s="37">
        <f>IFERROR(PPMT('TH - DEV'!$E$17,'TH - DEV'!S$117-$A166+1,'TH - DEV'!$E$16,'TH - DEV'!$I$45),0)</f>
        <v>-21311.698589301057</v>
      </c>
      <c r="T166" s="37">
        <f>IFERROR(PPMT('TH - DEV'!$E$17,'TH - DEV'!T$117-$A166+1,'TH - DEV'!$E$16,'TH - DEV'!$I$45),0)</f>
        <v>-22164.166532873103</v>
      </c>
      <c r="U166" s="37">
        <f>IFERROR(PPMT('TH - DEV'!$E$17,'TH - DEV'!U$117-$A166+1,'TH - DEV'!$E$16,'TH - DEV'!$I$45),0)</f>
        <v>-23050.733194188029</v>
      </c>
      <c r="V166" s="37">
        <f>IFERROR(PPMT('TH - DEV'!$E$17,'TH - DEV'!V$117-$A166+1,'TH - DEV'!$E$16,'TH - DEV'!$I$45),0)</f>
        <v>-23972.762521955548</v>
      </c>
      <c r="W166" s="37">
        <f>IFERROR(PPMT('TH - DEV'!$E$17,'TH - DEV'!W$117-$A166+1,'TH - DEV'!$E$16,'TH - DEV'!$I$45),0)</f>
        <v>0</v>
      </c>
      <c r="X166" s="37">
        <f>IFERROR(PPMT('TH - DEV'!$E$17,'TH - DEV'!X$117-$A166+1,'TH - DEV'!$E$16,'TH - DEV'!$I$45),0)</f>
        <v>0</v>
      </c>
      <c r="Y166" s="37">
        <f>IFERROR(PPMT('TH - DEV'!$E$17,'TH - DEV'!Y$117-$A166+1,'TH - DEV'!$E$16,'TH - DEV'!$I$45),0)</f>
        <v>0</v>
      </c>
      <c r="Z166" s="37">
        <f>IFERROR(PPMT('TH - DEV'!$E$17,'TH - DEV'!Z$117-$A166+1,'TH - DEV'!$E$16,'TH - DEV'!$I$45),0)</f>
        <v>0</v>
      </c>
      <c r="AA166" s="37">
        <f>IFERROR(PPMT('TH - DEV'!$E$17,'TH - DEV'!AA$117-$A166+1,'TH - DEV'!$E$16,'TH - DEV'!$I$45),0)</f>
        <v>0</v>
      </c>
      <c r="AB166" s="37">
        <f>IFERROR(PPMT('TH - DEV'!$E$17,'TH - DEV'!AB$117-$A166+1,'TH - DEV'!$E$16,'TH - DEV'!$I$45),0)</f>
        <v>0</v>
      </c>
      <c r="AC166" s="37">
        <f>IFERROR(PPMT('TH - DEV'!$E$17,'TH - DEV'!AC$117-$A166+1,'TH - DEV'!$E$16,'TH - DEV'!$I$45),0)</f>
        <v>0</v>
      </c>
      <c r="AD166" s="37">
        <f>IFERROR(PPMT('TH - DEV'!$E$17,'TH - DEV'!AD$117-$A166+1,'TH - DEV'!$E$16,'TH - DEV'!$I$45),0)</f>
        <v>0</v>
      </c>
      <c r="AE166" s="37">
        <f>IFERROR(PPMT('TH - DEV'!$E$17,'TH - DEV'!AE$117-$A166+1,'TH - DEV'!$E$16,'TH - DEV'!$I$45),0)</f>
        <v>0</v>
      </c>
    </row>
    <row r="167" spans="1:31" ht="15" hidden="1" outlineLevel="1">
      <c r="A167">
        <v>8</v>
      </c>
      <c r="B167" s="37"/>
      <c r="C167" s="37"/>
      <c r="D167" s="37"/>
      <c r="E167" s="37"/>
      <c r="F167" s="37"/>
      <c r="G167" s="37"/>
      <c r="H167" s="37"/>
      <c r="I167" s="37">
        <f>IFERROR(PPMT('TH - DEV'!$E$17,'TH - DEV'!I$117-$A167+1,'TH - DEV'!$E$16,'TH - DEV'!$J$45),0)</f>
        <v>-13843.673022833771</v>
      </c>
      <c r="J167" s="37">
        <f>IFERROR(PPMT('TH - DEV'!$E$17,'TH - DEV'!J$117-$A167+1,'TH - DEV'!$E$16,'TH - DEV'!$J$45),0)</f>
        <v>-14397.41994374712</v>
      </c>
      <c r="K167" s="37">
        <f>IFERROR(PPMT('TH - DEV'!$E$17,'TH - DEV'!K$117-$A167+1,'TH - DEV'!$E$16,'TH - DEV'!$J$45),0)</f>
        <v>-14973.316741497005</v>
      </c>
      <c r="L167" s="37">
        <f>IFERROR(PPMT('TH - DEV'!$E$17,'TH - DEV'!L$117-$A167+1,'TH - DEV'!$E$16,'TH - DEV'!$J$45),0)</f>
        <v>-15572.249411156889</v>
      </c>
      <c r="M167" s="37">
        <f>IFERROR(PPMT('TH - DEV'!$E$17,'TH - DEV'!M$117-$A167+1,'TH - DEV'!$E$16,'TH - DEV'!$J$45),0)</f>
        <v>-16195.13938760316</v>
      </c>
      <c r="N167" s="37">
        <f>IFERROR(PPMT('TH - DEV'!$E$17,'TH - DEV'!N$117-$A167+1,'TH - DEV'!$E$16,'TH - DEV'!$J$45),0)</f>
        <v>-16842.944963107286</v>
      </c>
      <c r="O167" s="37">
        <f>IFERROR(PPMT('TH - DEV'!$E$17,'TH - DEV'!O$117-$A167+1,'TH - DEV'!$E$16,'TH - DEV'!$J$45),0)</f>
        <v>-17516.662761631578</v>
      </c>
      <c r="P167" s="37">
        <f>IFERROR(PPMT('TH - DEV'!$E$17,'TH - DEV'!P$117-$A167+1,'TH - DEV'!$E$16,'TH - DEV'!$J$45),0)</f>
        <v>-18217.329272096842</v>
      </c>
      <c r="Q167" s="37">
        <f>IFERROR(PPMT('TH - DEV'!$E$17,'TH - DEV'!Q$117-$A167+1,'TH - DEV'!$E$16,'TH - DEV'!$J$45),0)</f>
        <v>-18946.022442980717</v>
      </c>
      <c r="R167" s="37">
        <f>IFERROR(PPMT('TH - DEV'!$E$17,'TH - DEV'!R$117-$A167+1,'TH - DEV'!$E$16,'TH - DEV'!$J$45),0)</f>
        <v>-19703.863340699947</v>
      </c>
      <c r="S167" s="37">
        <f>IFERROR(PPMT('TH - DEV'!$E$17,'TH - DEV'!S$117-$A167+1,'TH - DEV'!$E$16,'TH - DEV'!$J$45),0)</f>
        <v>-20492.017874327943</v>
      </c>
      <c r="T167" s="37">
        <f>IFERROR(PPMT('TH - DEV'!$E$17,'TH - DEV'!T$117-$A167+1,'TH - DEV'!$E$16,'TH - DEV'!$J$45),0)</f>
        <v>-21311.698589301057</v>
      </c>
      <c r="U167" s="37">
        <f>IFERROR(PPMT('TH - DEV'!$E$17,'TH - DEV'!U$117-$A167+1,'TH - DEV'!$E$16,'TH - DEV'!$J$45),0)</f>
        <v>-22164.166532873103</v>
      </c>
      <c r="V167" s="37">
        <f>IFERROR(PPMT('TH - DEV'!$E$17,'TH - DEV'!V$117-$A167+1,'TH - DEV'!$E$16,'TH - DEV'!$J$45),0)</f>
        <v>-23050.733194188029</v>
      </c>
      <c r="W167" s="37">
        <f>IFERROR(PPMT('TH - DEV'!$E$17,'TH - DEV'!W$117-$A167+1,'TH - DEV'!$E$16,'TH - DEV'!$J$45),0)</f>
        <v>-23972.762521955548</v>
      </c>
      <c r="X167" s="37">
        <f>IFERROR(PPMT('TH - DEV'!$E$17,'TH - DEV'!X$117-$A167+1,'TH - DEV'!$E$16,'TH - DEV'!$J$45),0)</f>
        <v>0</v>
      </c>
      <c r="Y167" s="37">
        <f>IFERROR(PPMT('TH - DEV'!$E$17,'TH - DEV'!Y$117-$A167+1,'TH - DEV'!$E$16,'TH - DEV'!$J$45),0)</f>
        <v>0</v>
      </c>
      <c r="Z167" s="37">
        <f>IFERROR(PPMT('TH - DEV'!$E$17,'TH - DEV'!Z$117-$A167+1,'TH - DEV'!$E$16,'TH - DEV'!$J$45),0)</f>
        <v>0</v>
      </c>
      <c r="AA167" s="37">
        <f>IFERROR(PPMT('TH - DEV'!$E$17,'TH - DEV'!AA$117-$A167+1,'TH - DEV'!$E$16,'TH - DEV'!$J$45),0)</f>
        <v>0</v>
      </c>
      <c r="AB167" s="37">
        <f>IFERROR(PPMT('TH - DEV'!$E$17,'TH - DEV'!AB$117-$A167+1,'TH - DEV'!$E$16,'TH - DEV'!$J$45),0)</f>
        <v>0</v>
      </c>
      <c r="AC167" s="37">
        <f>IFERROR(PPMT('TH - DEV'!$E$17,'TH - DEV'!AC$117-$A167+1,'TH - DEV'!$E$16,'TH - DEV'!$J$45),0)</f>
        <v>0</v>
      </c>
      <c r="AD167" s="37">
        <f>IFERROR(PPMT('TH - DEV'!$E$17,'TH - DEV'!AD$117-$A167+1,'TH - DEV'!$E$16,'TH - DEV'!$J$45),0)</f>
        <v>0</v>
      </c>
      <c r="AE167" s="37">
        <f>IFERROR(PPMT('TH - DEV'!$E$17,'TH - DEV'!AE$117-$A167+1,'TH - DEV'!$E$16,'TH - DEV'!$J$45),0)</f>
        <v>0</v>
      </c>
    </row>
    <row r="168" spans="1:31" ht="15" hidden="1" outlineLevel="1">
      <c r="A168">
        <v>9</v>
      </c>
      <c r="B168" s="37"/>
      <c r="C168" s="37"/>
      <c r="D168" s="37"/>
      <c r="E168" s="37"/>
      <c r="F168" s="37"/>
      <c r="G168" s="37"/>
      <c r="H168" s="37"/>
      <c r="I168" s="37"/>
      <c r="J168" s="37">
        <f>IFERROR(PPMT('TH - DEV'!$E$17,'TH - DEV'!J$117-$A168+1,'TH - DEV'!$E$16,'TH - DEV'!$K$45),0)</f>
        <v>-13843.673022833771</v>
      </c>
      <c r="K168" s="37">
        <f>IFERROR(PPMT('TH - DEV'!$E$17,'TH - DEV'!K$117-$A168+1,'TH - DEV'!$E$16,'TH - DEV'!$K$45),0)</f>
        <v>-14397.41994374712</v>
      </c>
      <c r="L168" s="37">
        <f>IFERROR(PPMT('TH - DEV'!$E$17,'TH - DEV'!L$117-$A168+1,'TH - DEV'!$E$16,'TH - DEV'!$K$45),0)</f>
        <v>-14973.316741497005</v>
      </c>
      <c r="M168" s="37">
        <f>IFERROR(PPMT('TH - DEV'!$E$17,'TH - DEV'!M$117-$A168+1,'TH - DEV'!$E$16,'TH - DEV'!$K$45),0)</f>
        <v>-15572.249411156889</v>
      </c>
      <c r="N168" s="37">
        <f>IFERROR(PPMT('TH - DEV'!$E$17,'TH - DEV'!N$117-$A168+1,'TH - DEV'!$E$16,'TH - DEV'!$K$45),0)</f>
        <v>-16195.13938760316</v>
      </c>
      <c r="O168" s="37">
        <f>IFERROR(PPMT('TH - DEV'!$E$17,'TH - DEV'!O$117-$A168+1,'TH - DEV'!$E$16,'TH - DEV'!$K$45),0)</f>
        <v>-16842.944963107286</v>
      </c>
      <c r="P168" s="37">
        <f>IFERROR(PPMT('TH - DEV'!$E$17,'TH - DEV'!P$117-$A168+1,'TH - DEV'!$E$16,'TH - DEV'!$K$45),0)</f>
        <v>-17516.662761631578</v>
      </c>
      <c r="Q168" s="37">
        <f>IFERROR(PPMT('TH - DEV'!$E$17,'TH - DEV'!Q$117-$A168+1,'TH - DEV'!$E$16,'TH - DEV'!$K$45),0)</f>
        <v>-18217.329272096842</v>
      </c>
      <c r="R168" s="37">
        <f>IFERROR(PPMT('TH - DEV'!$E$17,'TH - DEV'!R$117-$A168+1,'TH - DEV'!$E$16,'TH - DEV'!$K$45),0)</f>
        <v>-18946.022442980717</v>
      </c>
      <c r="S168" s="37">
        <f>IFERROR(PPMT('TH - DEV'!$E$17,'TH - DEV'!S$117-$A168+1,'TH - DEV'!$E$16,'TH - DEV'!$K$45),0)</f>
        <v>-19703.863340699947</v>
      </c>
      <c r="T168" s="37">
        <f>IFERROR(PPMT('TH - DEV'!$E$17,'TH - DEV'!T$117-$A168+1,'TH - DEV'!$E$16,'TH - DEV'!$K$45),0)</f>
        <v>-20492.017874327943</v>
      </c>
      <c r="U168" s="37">
        <f>IFERROR(PPMT('TH - DEV'!$E$17,'TH - DEV'!U$117-$A168+1,'TH - DEV'!$E$16,'TH - DEV'!$K$45),0)</f>
        <v>-21311.698589301057</v>
      </c>
      <c r="V168" s="37">
        <f>IFERROR(PPMT('TH - DEV'!$E$17,'TH - DEV'!V$117-$A168+1,'TH - DEV'!$E$16,'TH - DEV'!$K$45),0)</f>
        <v>-22164.166532873103</v>
      </c>
      <c r="W168" s="37">
        <f>IFERROR(PPMT('TH - DEV'!$E$17,'TH - DEV'!W$117-$A168+1,'TH - DEV'!$E$16,'TH - DEV'!$K$45),0)</f>
        <v>-23050.733194188029</v>
      </c>
      <c r="X168" s="37">
        <f>IFERROR(PPMT('TH - DEV'!$E$17,'TH - DEV'!X$117-$A168+1,'TH - DEV'!$E$16,'TH - DEV'!$K$45),0)</f>
        <v>-23972.762521955548</v>
      </c>
      <c r="Y168" s="37">
        <f>IFERROR(PPMT('TH - DEV'!$E$17,'TH - DEV'!Y$117-$A168+1,'TH - DEV'!$E$16,'TH - DEV'!$K$45),0)</f>
        <v>0</v>
      </c>
      <c r="Z168" s="37">
        <f>IFERROR(PPMT('TH - DEV'!$E$17,'TH - DEV'!Z$117-$A168+1,'TH - DEV'!$E$16,'TH - DEV'!$K$45),0)</f>
        <v>0</v>
      </c>
      <c r="AA168" s="37">
        <f>IFERROR(PPMT('TH - DEV'!$E$17,'TH - DEV'!AA$117-$A168+1,'TH - DEV'!$E$16,'TH - DEV'!$K$45),0)</f>
        <v>0</v>
      </c>
      <c r="AB168" s="37">
        <f>IFERROR(PPMT('TH - DEV'!$E$17,'TH - DEV'!AB$117-$A168+1,'TH - DEV'!$E$16,'TH - DEV'!$K$45),0)</f>
        <v>0</v>
      </c>
      <c r="AC168" s="37">
        <f>IFERROR(PPMT('TH - DEV'!$E$17,'TH - DEV'!AC$117-$A168+1,'TH - DEV'!$E$16,'TH - DEV'!$K$45),0)</f>
        <v>0</v>
      </c>
      <c r="AD168" s="37">
        <f>IFERROR(PPMT('TH - DEV'!$E$17,'TH - DEV'!AD$117-$A168+1,'TH - DEV'!$E$16,'TH - DEV'!$K$45),0)</f>
        <v>0</v>
      </c>
      <c r="AE168" s="37">
        <f>IFERROR(PPMT('TH - DEV'!$E$17,'TH - DEV'!AE$117-$A168+1,'TH - DEV'!$E$16,'TH - DEV'!$K$45),0)</f>
        <v>0</v>
      </c>
    </row>
    <row r="169" spans="1:31" ht="15" hidden="1" outlineLevel="1">
      <c r="A169">
        <v>10</v>
      </c>
      <c r="B169" s="37"/>
      <c r="C169" s="37"/>
      <c r="D169" s="37"/>
      <c r="E169" s="37"/>
      <c r="F169" s="37"/>
      <c r="G169" s="37"/>
      <c r="H169" s="37"/>
      <c r="I169" s="37"/>
      <c r="J169" s="37"/>
      <c r="K169" s="37">
        <f>IFERROR(PPMT('TH - DEV'!$E$17,'TH - DEV'!K$117-$A169+1,'TH - DEV'!$E$16,'TH - DEV'!$L$45),0)</f>
        <v>-13843.673022833771</v>
      </c>
      <c r="L169" s="37">
        <f>IFERROR(PPMT('TH - DEV'!$E$17,'TH - DEV'!L$117-$A169+1,'TH - DEV'!$E$16,'TH - DEV'!$L$45),0)</f>
        <v>-14397.41994374712</v>
      </c>
      <c r="M169" s="37">
        <f>IFERROR(PPMT('TH - DEV'!$E$17,'TH - DEV'!M$117-$A169+1,'TH - DEV'!$E$16,'TH - DEV'!$L$45),0)</f>
        <v>-14973.316741497005</v>
      </c>
      <c r="N169" s="37">
        <f>IFERROR(PPMT('TH - DEV'!$E$17,'TH - DEV'!N$117-$A169+1,'TH - DEV'!$E$16,'TH - DEV'!$L$45),0)</f>
        <v>-15572.249411156889</v>
      </c>
      <c r="O169" s="37">
        <f>IFERROR(PPMT('TH - DEV'!$E$17,'TH - DEV'!O$117-$A169+1,'TH - DEV'!$E$16,'TH - DEV'!$L$45),0)</f>
        <v>-16195.13938760316</v>
      </c>
      <c r="P169" s="37">
        <f>IFERROR(PPMT('TH - DEV'!$E$17,'TH - DEV'!P$117-$A169+1,'TH - DEV'!$E$16,'TH - DEV'!$L$45),0)</f>
        <v>-16842.944963107286</v>
      </c>
      <c r="Q169" s="37">
        <f>IFERROR(PPMT('TH - DEV'!$E$17,'TH - DEV'!Q$117-$A169+1,'TH - DEV'!$E$16,'TH - DEV'!$L$45),0)</f>
        <v>-17516.662761631578</v>
      </c>
      <c r="R169" s="37">
        <f>IFERROR(PPMT('TH - DEV'!$E$17,'TH - DEV'!R$117-$A169+1,'TH - DEV'!$E$16,'TH - DEV'!$L$45),0)</f>
        <v>-18217.329272096842</v>
      </c>
      <c r="S169" s="37">
        <f>IFERROR(PPMT('TH - DEV'!$E$17,'TH - DEV'!S$117-$A169+1,'TH - DEV'!$E$16,'TH - DEV'!$L$45),0)</f>
        <v>-18946.022442980717</v>
      </c>
      <c r="T169" s="37">
        <f>IFERROR(PPMT('TH - DEV'!$E$17,'TH - DEV'!T$117-$A169+1,'TH - DEV'!$E$16,'TH - DEV'!$L$45),0)</f>
        <v>-19703.863340699947</v>
      </c>
      <c r="U169" s="37">
        <f>IFERROR(PPMT('TH - DEV'!$E$17,'TH - DEV'!U$117-$A169+1,'TH - DEV'!$E$16,'TH - DEV'!$L$45),0)</f>
        <v>-20492.017874327943</v>
      </c>
      <c r="V169" s="37">
        <f>IFERROR(PPMT('TH - DEV'!$E$17,'TH - DEV'!V$117-$A169+1,'TH - DEV'!$E$16,'TH - DEV'!$L$45),0)</f>
        <v>-21311.698589301057</v>
      </c>
      <c r="W169" s="37">
        <f>IFERROR(PPMT('TH - DEV'!$E$17,'TH - DEV'!W$117-$A169+1,'TH - DEV'!$E$16,'TH - DEV'!$L$45),0)</f>
        <v>-22164.166532873103</v>
      </c>
      <c r="X169" s="37">
        <f>IFERROR(PPMT('TH - DEV'!$E$17,'TH - DEV'!X$117-$A169+1,'TH - DEV'!$E$16,'TH - DEV'!$L$45),0)</f>
        <v>-23050.733194188029</v>
      </c>
      <c r="Y169" s="37">
        <f>IFERROR(PPMT('TH - DEV'!$E$17,'TH - DEV'!Y$117-$A169+1,'TH - DEV'!$E$16,'TH - DEV'!$L$45),0)</f>
        <v>-23972.762521955548</v>
      </c>
      <c r="Z169" s="37">
        <f>IFERROR(PPMT('TH - DEV'!$E$17,'TH - DEV'!Z$117-$A169+1,'TH - DEV'!$E$16,'TH - DEV'!$L$45),0)</f>
        <v>0</v>
      </c>
      <c r="AA169" s="37">
        <f>IFERROR(PPMT('TH - DEV'!$E$17,'TH - DEV'!AA$117-$A169+1,'TH - DEV'!$E$16,'TH - DEV'!$L$45),0)</f>
        <v>0</v>
      </c>
      <c r="AB169" s="37">
        <f>IFERROR(PPMT('TH - DEV'!$E$17,'TH - DEV'!AB$117-$A169+1,'TH - DEV'!$E$16,'TH - DEV'!$L$45),0)</f>
        <v>0</v>
      </c>
      <c r="AC169" s="37">
        <f>IFERROR(PPMT('TH - DEV'!$E$17,'TH - DEV'!AC$117-$A169+1,'TH - DEV'!$E$16,'TH - DEV'!$L$45),0)</f>
        <v>0</v>
      </c>
      <c r="AD169" s="37">
        <f>IFERROR(PPMT('TH - DEV'!$E$17,'TH - DEV'!AD$117-$A169+1,'TH - DEV'!$E$16,'TH - DEV'!$L$45),0)</f>
        <v>0</v>
      </c>
      <c r="AE169" s="37">
        <f>IFERROR(PPMT('TH - DEV'!$E$17,'TH - DEV'!AE$117-$A169+1,'TH - DEV'!$E$16,'TH - DEV'!$L$45),0)</f>
        <v>0</v>
      </c>
    </row>
    <row r="170" spans="1:31" ht="15" hidden="1" outlineLevel="1">
      <c r="A170">
        <v>11</v>
      </c>
      <c r="B170" s="37"/>
      <c r="C170" s="37"/>
      <c r="D170" s="37"/>
      <c r="E170" s="37"/>
      <c r="F170" s="37"/>
      <c r="G170" s="37"/>
      <c r="H170" s="37"/>
      <c r="I170" s="37"/>
      <c r="J170" s="37"/>
      <c r="K170" s="37"/>
      <c r="L170" s="37">
        <f>IFERROR(PPMT('TH - DEV'!$E$17,'TH - DEV'!L$117-$A170+1,'TH - DEV'!$E$16,'TH - DEV'!$M$45),0)</f>
        <v>0</v>
      </c>
      <c r="M170" s="37">
        <f>IFERROR(PPMT('TH - DEV'!$E$17,'TH - DEV'!M$117-$A170+1,'TH - DEV'!$E$16,'TH - DEV'!$M$45),0)</f>
        <v>0</v>
      </c>
      <c r="N170" s="37">
        <f>IFERROR(PPMT('TH - DEV'!$E$17,'TH - DEV'!N$117-$A170+1,'TH - DEV'!$E$16,'TH - DEV'!$M$45),0)</f>
        <v>0</v>
      </c>
      <c r="O170" s="37">
        <f>IFERROR(PPMT('TH - DEV'!$E$17,'TH - DEV'!O$117-$A170+1,'TH - DEV'!$E$16,'TH - DEV'!$M$45),0)</f>
        <v>0</v>
      </c>
      <c r="P170" s="37">
        <f>IFERROR(PPMT('TH - DEV'!$E$17,'TH - DEV'!P$117-$A170+1,'TH - DEV'!$E$16,'TH - DEV'!$M$45),0)</f>
        <v>0</v>
      </c>
      <c r="Q170" s="37">
        <f>IFERROR(PPMT('TH - DEV'!$E$17,'TH - DEV'!Q$117-$A170+1,'TH - DEV'!$E$16,'TH - DEV'!$M$45),0)</f>
        <v>0</v>
      </c>
      <c r="R170" s="37">
        <f>IFERROR(PPMT('TH - DEV'!$E$17,'TH - DEV'!R$117-$A170+1,'TH - DEV'!$E$16,'TH - DEV'!$M$45),0)</f>
        <v>0</v>
      </c>
      <c r="S170" s="37">
        <f>IFERROR(PPMT('TH - DEV'!$E$17,'TH - DEV'!S$117-$A170+1,'TH - DEV'!$E$16,'TH - DEV'!$M$45),0)</f>
        <v>0</v>
      </c>
      <c r="T170" s="37">
        <f>IFERROR(PPMT('TH - DEV'!$E$17,'TH - DEV'!T$117-$A170+1,'TH - DEV'!$E$16,'TH - DEV'!$M$45),0)</f>
        <v>0</v>
      </c>
      <c r="U170" s="37">
        <f>IFERROR(PPMT('TH - DEV'!$E$17,'TH - DEV'!U$117-$A170+1,'TH - DEV'!$E$16,'TH - DEV'!$M$45),0)</f>
        <v>0</v>
      </c>
      <c r="V170" s="37">
        <f>IFERROR(PPMT('TH - DEV'!$E$17,'TH - DEV'!V$117-$A170+1,'TH - DEV'!$E$16,'TH - DEV'!$M$45),0)</f>
        <v>0</v>
      </c>
      <c r="W170" s="37">
        <f>IFERROR(PPMT('TH - DEV'!$E$17,'TH - DEV'!W$117-$A170+1,'TH - DEV'!$E$16,'TH - DEV'!$M$45),0)</f>
        <v>0</v>
      </c>
      <c r="X170" s="37">
        <f>IFERROR(PPMT('TH - DEV'!$E$17,'TH - DEV'!X$117-$A170+1,'TH - DEV'!$E$16,'TH - DEV'!$M$45),0)</f>
        <v>0</v>
      </c>
      <c r="Y170" s="37">
        <f>IFERROR(PPMT('TH - DEV'!$E$17,'TH - DEV'!Y$117-$A170+1,'TH - DEV'!$E$16,'TH - DEV'!$M$45),0)</f>
        <v>0</v>
      </c>
      <c r="Z170" s="37">
        <f>IFERROR(PPMT('TH - DEV'!$E$17,'TH - DEV'!Z$117-$A170+1,'TH - DEV'!$E$16,'TH - DEV'!$M$45),0)</f>
        <v>0</v>
      </c>
      <c r="AA170" s="37">
        <f>IFERROR(PPMT('TH - DEV'!$E$17,'TH - DEV'!AA$117-$A170+1,'TH - DEV'!$E$16,'TH - DEV'!$M$45),0)</f>
        <v>0</v>
      </c>
      <c r="AB170" s="37">
        <f>IFERROR(PPMT('TH - DEV'!$E$17,'TH - DEV'!AB$117-$A170+1,'TH - DEV'!$E$16,'TH - DEV'!$M$45),0)</f>
        <v>0</v>
      </c>
      <c r="AC170" s="37">
        <f>IFERROR(PPMT('TH - DEV'!$E$17,'TH - DEV'!AC$117-$A170+1,'TH - DEV'!$E$16,'TH - DEV'!$M$45),0)</f>
        <v>0</v>
      </c>
      <c r="AD170" s="37">
        <f>IFERROR(PPMT('TH - DEV'!$E$17,'TH - DEV'!AD$117-$A170+1,'TH - DEV'!$E$16,'TH - DEV'!$M$45),0)</f>
        <v>0</v>
      </c>
      <c r="AE170" s="37">
        <f>IFERROR(PPMT('TH - DEV'!$E$17,'TH - DEV'!AE$117-$A170+1,'TH - DEV'!$E$16,'TH - DEV'!$M$45),0)</f>
        <v>0</v>
      </c>
    </row>
    <row r="171" spans="1:31" ht="15" hidden="1" outlineLevel="1">
      <c r="A171">
        <v>12</v>
      </c>
      <c r="B171" s="37"/>
      <c r="C171" s="37"/>
      <c r="D171" s="37"/>
      <c r="E171" s="37"/>
      <c r="F171" s="37"/>
      <c r="G171" s="37"/>
      <c r="H171" s="37"/>
      <c r="I171" s="37"/>
      <c r="J171" s="37"/>
      <c r="K171" s="37"/>
      <c r="L171" s="37"/>
      <c r="M171" s="37">
        <f>IFERROR(PPMT('TH - DEV'!$E$17,'TH - DEV'!M$117-$A171+1,'TH - DEV'!$E$16,'TH - DEV'!$N$45),0)</f>
        <v>0</v>
      </c>
      <c r="N171" s="37">
        <f>IFERROR(PPMT('TH - DEV'!$E$17,'TH - DEV'!N$117-$A171+1,'TH - DEV'!$E$16,'TH - DEV'!$N$45),0)</f>
        <v>0</v>
      </c>
      <c r="O171" s="37">
        <f>IFERROR(PPMT('TH - DEV'!$E$17,'TH - DEV'!O$117-$A171+1,'TH - DEV'!$E$16,'TH - DEV'!$N$45),0)</f>
        <v>0</v>
      </c>
      <c r="P171" s="37">
        <f>IFERROR(PPMT('TH - DEV'!$E$17,'TH - DEV'!P$117-$A171+1,'TH - DEV'!$E$16,'TH - DEV'!$N$45),0)</f>
        <v>0</v>
      </c>
      <c r="Q171" s="37">
        <f>IFERROR(PPMT('TH - DEV'!$E$17,'TH - DEV'!Q$117-$A171+1,'TH - DEV'!$E$16,'TH - DEV'!$N$45),0)</f>
        <v>0</v>
      </c>
      <c r="R171" s="37">
        <f>IFERROR(PPMT('TH - DEV'!$E$17,'TH - DEV'!R$117-$A171+1,'TH - DEV'!$E$16,'TH - DEV'!$N$45),0)</f>
        <v>0</v>
      </c>
      <c r="S171" s="37">
        <f>IFERROR(PPMT('TH - DEV'!$E$17,'TH - DEV'!S$117-$A171+1,'TH - DEV'!$E$16,'TH - DEV'!$N$45),0)</f>
        <v>0</v>
      </c>
      <c r="T171" s="37">
        <f>IFERROR(PPMT('TH - DEV'!$E$17,'TH - DEV'!T$117-$A171+1,'TH - DEV'!$E$16,'TH - DEV'!$N$45),0)</f>
        <v>0</v>
      </c>
      <c r="U171" s="37">
        <f>IFERROR(PPMT('TH - DEV'!$E$17,'TH - DEV'!U$117-$A171+1,'TH - DEV'!$E$16,'TH - DEV'!$N$45),0)</f>
        <v>0</v>
      </c>
      <c r="V171" s="37">
        <f>IFERROR(PPMT('TH - DEV'!$E$17,'TH - DEV'!V$117-$A171+1,'TH - DEV'!$E$16,'TH - DEV'!$N$45),0)</f>
        <v>0</v>
      </c>
      <c r="W171" s="37">
        <f>IFERROR(PPMT('TH - DEV'!$E$17,'TH - DEV'!W$117-$A171+1,'TH - DEV'!$E$16,'TH - DEV'!$N$45),0)</f>
        <v>0</v>
      </c>
      <c r="X171" s="37">
        <f>IFERROR(PPMT('TH - DEV'!$E$17,'TH - DEV'!X$117-$A171+1,'TH - DEV'!$E$16,'TH - DEV'!$N$45),0)</f>
        <v>0</v>
      </c>
      <c r="Y171" s="37">
        <f>IFERROR(PPMT('TH - DEV'!$E$17,'TH - DEV'!Y$117-$A171+1,'TH - DEV'!$E$16,'TH - DEV'!$N$45),0)</f>
        <v>0</v>
      </c>
      <c r="Z171" s="37">
        <f>IFERROR(PPMT('TH - DEV'!$E$17,'TH - DEV'!Z$117-$A171+1,'TH - DEV'!$E$16,'TH - DEV'!$N$45),0)</f>
        <v>0</v>
      </c>
      <c r="AA171" s="37">
        <f>IFERROR(PPMT('TH - DEV'!$E$17,'TH - DEV'!AA$117-$A171+1,'TH - DEV'!$E$16,'TH - DEV'!$N$45),0)</f>
        <v>0</v>
      </c>
      <c r="AB171" s="37">
        <f>IFERROR(PPMT('TH - DEV'!$E$17,'TH - DEV'!AB$117-$A171+1,'TH - DEV'!$E$16,'TH - DEV'!$N$45),0)</f>
        <v>0</v>
      </c>
      <c r="AC171" s="37">
        <f>IFERROR(PPMT('TH - DEV'!$E$17,'TH - DEV'!AC$117-$A171+1,'TH - DEV'!$E$16,'TH - DEV'!$N$45),0)</f>
        <v>0</v>
      </c>
      <c r="AD171" s="37">
        <f>IFERROR(PPMT('TH - DEV'!$E$17,'TH - DEV'!AD$117-$A171+1,'TH - DEV'!$E$16,'TH - DEV'!$N$45),0)</f>
        <v>0</v>
      </c>
      <c r="AE171" s="37">
        <f>IFERROR(PPMT('TH - DEV'!$E$17,'TH - DEV'!AE$117-$A171+1,'TH - DEV'!$E$16,'TH - DEV'!$N$45),0)</f>
        <v>0</v>
      </c>
    </row>
    <row r="172" spans="1:31" ht="15" hidden="1" outlineLevel="1">
      <c r="A172">
        <v>13</v>
      </c>
      <c r="B172" s="37"/>
      <c r="C172" s="37"/>
      <c r="D172" s="37"/>
      <c r="E172" s="37"/>
      <c r="F172" s="37"/>
      <c r="G172" s="37"/>
      <c r="H172" s="37"/>
      <c r="I172" s="37"/>
      <c r="J172" s="37"/>
      <c r="K172" s="37"/>
      <c r="L172" s="37"/>
      <c r="M172" s="37"/>
      <c r="N172" s="37">
        <f>IFERROR(PPMT('TH - DEV'!$E$17,'TH - DEV'!N$117-$A172+1,'TH - DEV'!$E$16,'TH - DEV'!$O$45),0)</f>
        <v>0</v>
      </c>
      <c r="O172" s="37">
        <f>IFERROR(PPMT('TH - DEV'!$E$17,'TH - DEV'!O$117-$A172+1,'TH - DEV'!$E$16,'TH - DEV'!$O$45),0)</f>
        <v>0</v>
      </c>
      <c r="P172" s="37">
        <f>IFERROR(PPMT('TH - DEV'!$E$17,'TH - DEV'!P$117-$A172+1,'TH - DEV'!$E$16,'TH - DEV'!$O$45),0)</f>
        <v>0</v>
      </c>
      <c r="Q172" s="37">
        <f>IFERROR(PPMT('TH - DEV'!$E$17,'TH - DEV'!Q$117-$A172+1,'TH - DEV'!$E$16,'TH - DEV'!$O$45),0)</f>
        <v>0</v>
      </c>
      <c r="R172" s="37">
        <f>IFERROR(PPMT('TH - DEV'!$E$17,'TH - DEV'!R$117-$A172+1,'TH - DEV'!$E$16,'TH - DEV'!$O$45),0)</f>
        <v>0</v>
      </c>
      <c r="S172" s="37">
        <f>IFERROR(PPMT('TH - DEV'!$E$17,'TH - DEV'!S$117-$A172+1,'TH - DEV'!$E$16,'TH - DEV'!$O$45),0)</f>
        <v>0</v>
      </c>
      <c r="T172" s="37">
        <f>IFERROR(PPMT('TH - DEV'!$E$17,'TH - DEV'!T$117-$A172+1,'TH - DEV'!$E$16,'TH - DEV'!$O$45),0)</f>
        <v>0</v>
      </c>
      <c r="U172" s="37">
        <f>IFERROR(PPMT('TH - DEV'!$E$17,'TH - DEV'!U$117-$A172+1,'TH - DEV'!$E$16,'TH - DEV'!$O$45),0)</f>
        <v>0</v>
      </c>
      <c r="V172" s="37">
        <f>IFERROR(PPMT('TH - DEV'!$E$17,'TH - DEV'!V$117-$A172+1,'TH - DEV'!$E$16,'TH - DEV'!$O$45),0)</f>
        <v>0</v>
      </c>
      <c r="W172" s="37">
        <f>IFERROR(PPMT('TH - DEV'!$E$17,'TH - DEV'!W$117-$A172+1,'TH - DEV'!$E$16,'TH - DEV'!$O$45),0)</f>
        <v>0</v>
      </c>
      <c r="X172" s="37">
        <f>IFERROR(PPMT('TH - DEV'!$E$17,'TH - DEV'!X$117-$A172+1,'TH - DEV'!$E$16,'TH - DEV'!$O$45),0)</f>
        <v>0</v>
      </c>
      <c r="Y172" s="37">
        <f>IFERROR(PPMT('TH - DEV'!$E$17,'TH - DEV'!Y$117-$A172+1,'TH - DEV'!$E$16,'TH - DEV'!$O$45),0)</f>
        <v>0</v>
      </c>
      <c r="Z172" s="37">
        <f>IFERROR(PPMT('TH - DEV'!$E$17,'TH - DEV'!Z$117-$A172+1,'TH - DEV'!$E$16,'TH - DEV'!$O$45),0)</f>
        <v>0</v>
      </c>
      <c r="AA172" s="37">
        <f>IFERROR(PPMT('TH - DEV'!$E$17,'TH - DEV'!AA$117-$A172+1,'TH - DEV'!$E$16,'TH - DEV'!$O$45),0)</f>
        <v>0</v>
      </c>
      <c r="AB172" s="37">
        <f>IFERROR(PPMT('TH - DEV'!$E$17,'TH - DEV'!AB$117-$A172+1,'TH - DEV'!$E$16,'TH - DEV'!$O$45),0)</f>
        <v>0</v>
      </c>
      <c r="AC172" s="37">
        <f>IFERROR(PPMT('TH - DEV'!$E$17,'TH - DEV'!AC$117-$A172+1,'TH - DEV'!$E$16,'TH - DEV'!$O$45),0)</f>
        <v>0</v>
      </c>
      <c r="AD172" s="37">
        <f>IFERROR(PPMT('TH - DEV'!$E$17,'TH - DEV'!AD$117-$A172+1,'TH - DEV'!$E$16,'TH - DEV'!$O$45),0)</f>
        <v>0</v>
      </c>
      <c r="AE172" s="37">
        <f>IFERROR(PPMT('TH - DEV'!$E$17,'TH - DEV'!AE$117-$A172+1,'TH - DEV'!$E$16,'TH - DEV'!$O$45),0)</f>
        <v>0</v>
      </c>
    </row>
    <row r="173" spans="1:31" ht="15" hidden="1" outlineLevel="1">
      <c r="A173">
        <v>14</v>
      </c>
      <c r="B173" s="37"/>
      <c r="C173" s="37"/>
      <c r="D173" s="37"/>
      <c r="E173" s="37"/>
      <c r="F173" s="37"/>
      <c r="G173" s="37"/>
      <c r="H173" s="37"/>
      <c r="I173" s="37"/>
      <c r="J173" s="37"/>
      <c r="K173" s="37"/>
      <c r="L173" s="37"/>
      <c r="M173" s="37"/>
      <c r="N173" s="37"/>
      <c r="O173" s="37">
        <f>IFERROR(PPMT('TH - DEV'!$E$17,'TH - DEV'!O$117-$A173+1,'TH - DEV'!$E$16,'TH - DEV'!$P$45),0)</f>
        <v>0</v>
      </c>
      <c r="P173" s="37">
        <f>IFERROR(PPMT('TH - DEV'!$E$17,'TH - DEV'!P$117-$A173+1,'TH - DEV'!$E$16,'TH - DEV'!$P$45),0)</f>
        <v>0</v>
      </c>
      <c r="Q173" s="37">
        <f>IFERROR(PPMT('TH - DEV'!$E$17,'TH - DEV'!Q$117-$A173+1,'TH - DEV'!$E$16,'TH - DEV'!$P$45),0)</f>
        <v>0</v>
      </c>
      <c r="R173" s="37">
        <f>IFERROR(PPMT('TH - DEV'!$E$17,'TH - DEV'!R$117-$A173+1,'TH - DEV'!$E$16,'TH - DEV'!$P$45),0)</f>
        <v>0</v>
      </c>
      <c r="S173" s="37">
        <f>IFERROR(PPMT('TH - DEV'!$E$17,'TH - DEV'!S$117-$A173+1,'TH - DEV'!$E$16,'TH - DEV'!$P$45),0)</f>
        <v>0</v>
      </c>
      <c r="T173" s="37">
        <f>IFERROR(PPMT('TH - DEV'!$E$17,'TH - DEV'!T$117-$A173+1,'TH - DEV'!$E$16,'TH - DEV'!$P$45),0)</f>
        <v>0</v>
      </c>
      <c r="U173" s="37">
        <f>IFERROR(PPMT('TH - DEV'!$E$17,'TH - DEV'!U$117-$A173+1,'TH - DEV'!$E$16,'TH - DEV'!$P$45),0)</f>
        <v>0</v>
      </c>
      <c r="V173" s="37">
        <f>IFERROR(PPMT('TH - DEV'!$E$17,'TH - DEV'!V$117-$A173+1,'TH - DEV'!$E$16,'TH - DEV'!$P$45),0)</f>
        <v>0</v>
      </c>
      <c r="W173" s="37">
        <f>IFERROR(PPMT('TH - DEV'!$E$17,'TH - DEV'!W$117-$A173+1,'TH - DEV'!$E$16,'TH - DEV'!$P$45),0)</f>
        <v>0</v>
      </c>
      <c r="X173" s="37">
        <f>IFERROR(PPMT('TH - DEV'!$E$17,'TH - DEV'!X$117-$A173+1,'TH - DEV'!$E$16,'TH - DEV'!$P$45),0)</f>
        <v>0</v>
      </c>
      <c r="Y173" s="37">
        <f>IFERROR(PPMT('TH - DEV'!$E$17,'TH - DEV'!Y$117-$A173+1,'TH - DEV'!$E$16,'TH - DEV'!$P$45),0)</f>
        <v>0</v>
      </c>
      <c r="Z173" s="37">
        <f>IFERROR(PPMT('TH - DEV'!$E$17,'TH - DEV'!Z$117-$A173+1,'TH - DEV'!$E$16,'TH - DEV'!$P$45),0)</f>
        <v>0</v>
      </c>
      <c r="AA173" s="37">
        <f>IFERROR(PPMT('TH - DEV'!$E$17,'TH - DEV'!AA$117-$A173+1,'TH - DEV'!$E$16,'TH - DEV'!$P$45),0)</f>
        <v>0</v>
      </c>
      <c r="AB173" s="37">
        <f>IFERROR(PPMT('TH - DEV'!$E$17,'TH - DEV'!AB$117-$A173+1,'TH - DEV'!$E$16,'TH - DEV'!$P$45),0)</f>
        <v>0</v>
      </c>
      <c r="AC173" s="37">
        <f>IFERROR(PPMT('TH - DEV'!$E$17,'TH - DEV'!AC$117-$A173+1,'TH - DEV'!$E$16,'TH - DEV'!$P$45),0)</f>
        <v>0</v>
      </c>
      <c r="AD173" s="37">
        <f>IFERROR(PPMT('TH - DEV'!$E$17,'TH - DEV'!AD$117-$A173+1,'TH - DEV'!$E$16,'TH - DEV'!$P$45),0)</f>
        <v>0</v>
      </c>
      <c r="AE173" s="37">
        <f>IFERROR(PPMT('TH - DEV'!$E$17,'TH - DEV'!AE$117-$A173+1,'TH - DEV'!$E$16,'TH - DEV'!$P$45),0)</f>
        <v>0</v>
      </c>
    </row>
    <row r="174" spans="1:31" ht="15" hidden="1" outlineLevel="1">
      <c r="A174">
        <v>15</v>
      </c>
      <c r="B174" s="37"/>
      <c r="C174" s="37"/>
      <c r="D174" s="37"/>
      <c r="E174" s="37"/>
      <c r="F174" s="37"/>
      <c r="G174" s="37"/>
      <c r="H174" s="37"/>
      <c r="I174" s="37"/>
      <c r="J174" s="37"/>
      <c r="K174" s="37"/>
      <c r="L174" s="37"/>
      <c r="M174" s="37"/>
      <c r="N174" s="37"/>
      <c r="O174" s="37"/>
      <c r="P174" s="37">
        <f>IFERROR(PPMT('TH - DEV'!$E$17,'TH - DEV'!P$117-$A174+1,'TH - DEV'!$E$16,'TH - DEV'!$Q$45),0)</f>
        <v>0</v>
      </c>
      <c r="Q174" s="37">
        <f>IFERROR(PPMT('TH - DEV'!$E$17,'TH - DEV'!Q$117-$A174+1,'TH - DEV'!$E$16,'TH - DEV'!$Q$45),0)</f>
        <v>0</v>
      </c>
      <c r="R174" s="37">
        <f>IFERROR(PPMT('TH - DEV'!$E$17,'TH - DEV'!R$117-$A174+1,'TH - DEV'!$E$16,'TH - DEV'!$Q$45),0)</f>
        <v>0</v>
      </c>
      <c r="S174" s="37">
        <f>IFERROR(PPMT('TH - DEV'!$E$17,'TH - DEV'!S$117-$A174+1,'TH - DEV'!$E$16,'TH - DEV'!$Q$45),0)</f>
        <v>0</v>
      </c>
      <c r="T174" s="37">
        <f>IFERROR(PPMT('TH - DEV'!$E$17,'TH - DEV'!T$117-$A174+1,'TH - DEV'!$E$16,'TH - DEV'!$Q$45),0)</f>
        <v>0</v>
      </c>
      <c r="U174" s="37">
        <f>IFERROR(PPMT('TH - DEV'!$E$17,'TH - DEV'!U$117-$A174+1,'TH - DEV'!$E$16,'TH - DEV'!$Q$45),0)</f>
        <v>0</v>
      </c>
      <c r="V174" s="37">
        <f>IFERROR(PPMT('TH - DEV'!$E$17,'TH - DEV'!V$117-$A174+1,'TH - DEV'!$E$16,'TH - DEV'!$Q$45),0)</f>
        <v>0</v>
      </c>
      <c r="W174" s="37">
        <f>IFERROR(PPMT('TH - DEV'!$E$17,'TH - DEV'!W$117-$A174+1,'TH - DEV'!$E$16,'TH - DEV'!$Q$45),0)</f>
        <v>0</v>
      </c>
      <c r="X174" s="37">
        <f>IFERROR(PPMT('TH - DEV'!$E$17,'TH - DEV'!X$117-$A174+1,'TH - DEV'!$E$16,'TH - DEV'!$Q$45),0)</f>
        <v>0</v>
      </c>
      <c r="Y174" s="37">
        <f>IFERROR(PPMT('TH - DEV'!$E$17,'TH - DEV'!Y$117-$A174+1,'TH - DEV'!$E$16,'TH - DEV'!$Q$45),0)</f>
        <v>0</v>
      </c>
      <c r="Z174" s="37">
        <f>IFERROR(PPMT('TH - DEV'!$E$17,'TH - DEV'!Z$117-$A174+1,'TH - DEV'!$E$16,'TH - DEV'!$Q$45),0)</f>
        <v>0</v>
      </c>
      <c r="AA174" s="37">
        <f>IFERROR(PPMT('TH - DEV'!$E$17,'TH - DEV'!AA$117-$A174+1,'TH - DEV'!$E$16,'TH - DEV'!$Q$45),0)</f>
        <v>0</v>
      </c>
      <c r="AB174" s="37">
        <f>IFERROR(PPMT('TH - DEV'!$E$17,'TH - DEV'!AB$117-$A174+1,'TH - DEV'!$E$16,'TH - DEV'!$Q$45),0)</f>
        <v>0</v>
      </c>
      <c r="AC174" s="37">
        <f>IFERROR(PPMT('TH - DEV'!$E$17,'TH - DEV'!AC$117-$A174+1,'TH - DEV'!$E$16,'TH - DEV'!$Q$45),0)</f>
        <v>0</v>
      </c>
      <c r="AD174" s="37">
        <f>IFERROR(PPMT('TH - DEV'!$E$17,'TH - DEV'!AD$117-$A174+1,'TH - DEV'!$E$16,'TH - DEV'!$Q$45),0)</f>
        <v>0</v>
      </c>
      <c r="AE174" s="37">
        <f>IFERROR(PPMT('TH - DEV'!$E$17,'TH - DEV'!AE$117-$A174+1,'TH - DEV'!$E$16,'TH - DEV'!$Q$45),0)</f>
        <v>0</v>
      </c>
    </row>
    <row r="175" spans="1:31" ht="15" hidden="1" outlineLevel="1">
      <c r="A175">
        <v>16</v>
      </c>
      <c r="B175" s="37"/>
      <c r="C175" s="37"/>
      <c r="D175" s="37"/>
      <c r="E175" s="37"/>
      <c r="F175" s="37"/>
      <c r="G175" s="37"/>
      <c r="H175" s="37"/>
      <c r="I175" s="37"/>
      <c r="J175" s="37"/>
      <c r="K175" s="37"/>
      <c r="L175" s="37"/>
      <c r="M175" s="37"/>
      <c r="N175" s="37"/>
      <c r="O175" s="37"/>
      <c r="P175" s="37"/>
      <c r="Q175" s="37">
        <f>IFERROR(PPMT('TH - DEV'!$E$17,'TH - DEV'!Q$117-$A175+1,'TH - DEV'!$E$16,'TH - DEV'!$R$45),0)</f>
        <v>0</v>
      </c>
      <c r="R175" s="37">
        <f>IFERROR(PPMT('TH - DEV'!$E$17,'TH - DEV'!R$117-$A175+1,'TH - DEV'!$E$16,'TH - DEV'!$R$45),0)</f>
        <v>0</v>
      </c>
      <c r="S175" s="37">
        <f>IFERROR(PPMT('TH - DEV'!$E$17,'TH - DEV'!S$117-$A175+1,'TH - DEV'!$E$16,'TH - DEV'!$R$45),0)</f>
        <v>0</v>
      </c>
      <c r="T175" s="37">
        <f>IFERROR(PPMT('TH - DEV'!$E$17,'TH - DEV'!T$117-$A175+1,'TH - DEV'!$E$16,'TH - DEV'!$R$45),0)</f>
        <v>0</v>
      </c>
      <c r="U175" s="37">
        <f>IFERROR(PPMT('TH - DEV'!$E$17,'TH - DEV'!U$117-$A175+1,'TH - DEV'!$E$16,'TH - DEV'!$R$45),0)</f>
        <v>0</v>
      </c>
      <c r="V175" s="37">
        <f>IFERROR(PPMT('TH - DEV'!$E$17,'TH - DEV'!V$117-$A175+1,'TH - DEV'!$E$16,'TH - DEV'!$R$45),0)</f>
        <v>0</v>
      </c>
      <c r="W175" s="37">
        <f>IFERROR(PPMT('TH - DEV'!$E$17,'TH - DEV'!W$117-$A175+1,'TH - DEV'!$E$16,'TH - DEV'!$R$45),0)</f>
        <v>0</v>
      </c>
      <c r="X175" s="37">
        <f>IFERROR(PPMT('TH - DEV'!$E$17,'TH - DEV'!X$117-$A175+1,'TH - DEV'!$E$16,'TH - DEV'!$R$45),0)</f>
        <v>0</v>
      </c>
      <c r="Y175" s="37">
        <f>IFERROR(PPMT('TH - DEV'!$E$17,'TH - DEV'!Y$117-$A175+1,'TH - DEV'!$E$16,'TH - DEV'!$R$45),0)</f>
        <v>0</v>
      </c>
      <c r="Z175" s="37">
        <f>IFERROR(PPMT('TH - DEV'!$E$17,'TH - DEV'!Z$117-$A175+1,'TH - DEV'!$E$16,'TH - DEV'!$R$45),0)</f>
        <v>0</v>
      </c>
      <c r="AA175" s="37">
        <f>IFERROR(PPMT('TH - DEV'!$E$17,'TH - DEV'!AA$117-$A175+1,'TH - DEV'!$E$16,'TH - DEV'!$R$45),0)</f>
        <v>0</v>
      </c>
      <c r="AB175" s="37">
        <f>IFERROR(PPMT('TH - DEV'!$E$17,'TH - DEV'!AB$117-$A175+1,'TH - DEV'!$E$16,'TH - DEV'!$R$45),0)</f>
        <v>0</v>
      </c>
      <c r="AC175" s="37">
        <f>IFERROR(PPMT('TH - DEV'!$E$17,'TH - DEV'!AC$117-$A175+1,'TH - DEV'!$E$16,'TH - DEV'!$R$45),0)</f>
        <v>0</v>
      </c>
      <c r="AD175" s="37">
        <f>IFERROR(PPMT('TH - DEV'!$E$17,'TH - DEV'!AD$117-$A175+1,'TH - DEV'!$E$16,'TH - DEV'!$R$45),0)</f>
        <v>0</v>
      </c>
      <c r="AE175" s="37">
        <f>IFERROR(PPMT('TH - DEV'!$E$17,'TH - DEV'!AE$117-$A175+1,'TH - DEV'!$E$16,'TH - DEV'!$R$45),0)</f>
        <v>0</v>
      </c>
    </row>
    <row r="176" spans="1:31" ht="15" hidden="1" outlineLevel="1">
      <c r="A176">
        <v>17</v>
      </c>
      <c r="B176" s="37"/>
      <c r="C176" s="37"/>
      <c r="D176" s="37"/>
      <c r="E176" s="37"/>
      <c r="F176" s="37"/>
      <c r="G176" s="37"/>
      <c r="H176" s="37"/>
      <c r="I176" s="37"/>
      <c r="J176" s="37"/>
      <c r="K176" s="37"/>
      <c r="L176" s="37"/>
      <c r="M176" s="37"/>
      <c r="N176" s="37"/>
      <c r="O176" s="37"/>
      <c r="P176" s="37"/>
      <c r="Q176" s="37"/>
      <c r="R176" s="37">
        <f>IFERROR(PPMT('TH - DEV'!$E$17,'TH - DEV'!R$117-$A176+1,'TH - DEV'!$E$16,'TH - DEV'!$S$45),0)</f>
        <v>0</v>
      </c>
      <c r="S176" s="37">
        <f>IFERROR(PPMT('TH - DEV'!$E$17,'TH - DEV'!S$117-$A176+1,'TH - DEV'!$E$16,'TH - DEV'!$S$45),0)</f>
        <v>0</v>
      </c>
      <c r="T176" s="37">
        <f>IFERROR(PPMT('TH - DEV'!$E$17,'TH - DEV'!T$117-$A176+1,'TH - DEV'!$E$16,'TH - DEV'!$S$45),0)</f>
        <v>0</v>
      </c>
      <c r="U176" s="37">
        <f>IFERROR(PPMT('TH - DEV'!$E$17,'TH - DEV'!U$117-$A176+1,'TH - DEV'!$E$16,'TH - DEV'!$S$45),0)</f>
        <v>0</v>
      </c>
      <c r="V176" s="37">
        <f>IFERROR(PPMT('TH - DEV'!$E$17,'TH - DEV'!V$117-$A176+1,'TH - DEV'!$E$16,'TH - DEV'!$S$45),0)</f>
        <v>0</v>
      </c>
      <c r="W176" s="37">
        <f>IFERROR(PPMT('TH - DEV'!$E$17,'TH - DEV'!W$117-$A176+1,'TH - DEV'!$E$16,'TH - DEV'!$S$45),0)</f>
        <v>0</v>
      </c>
      <c r="X176" s="37">
        <f>IFERROR(PPMT('TH - DEV'!$E$17,'TH - DEV'!X$117-$A176+1,'TH - DEV'!$E$16,'TH - DEV'!$S$45),0)</f>
        <v>0</v>
      </c>
      <c r="Y176" s="37">
        <f>IFERROR(PPMT('TH - DEV'!$E$17,'TH - DEV'!Y$117-$A176+1,'TH - DEV'!$E$16,'TH - DEV'!$S$45),0)</f>
        <v>0</v>
      </c>
      <c r="Z176" s="37">
        <f>IFERROR(PPMT('TH - DEV'!$E$17,'TH - DEV'!Z$117-$A176+1,'TH - DEV'!$E$16,'TH - DEV'!$S$45),0)</f>
        <v>0</v>
      </c>
      <c r="AA176" s="37">
        <f>IFERROR(PPMT('TH - DEV'!$E$17,'TH - DEV'!AA$117-$A176+1,'TH - DEV'!$E$16,'TH - DEV'!$S$45),0)</f>
        <v>0</v>
      </c>
      <c r="AB176" s="37">
        <f>IFERROR(PPMT('TH - DEV'!$E$17,'TH - DEV'!AB$117-$A176+1,'TH - DEV'!$E$16,'TH - DEV'!$S$45),0)</f>
        <v>0</v>
      </c>
      <c r="AC176" s="37">
        <f>IFERROR(PPMT('TH - DEV'!$E$17,'TH - DEV'!AC$117-$A176+1,'TH - DEV'!$E$16,'TH - DEV'!$S$45),0)</f>
        <v>0</v>
      </c>
      <c r="AD176" s="37">
        <f>IFERROR(PPMT('TH - DEV'!$E$17,'TH - DEV'!AD$117-$A176+1,'TH - DEV'!$E$16,'TH - DEV'!$S$45),0)</f>
        <v>0</v>
      </c>
      <c r="AE176" s="37">
        <f>IFERROR(PPMT('TH - DEV'!$E$17,'TH - DEV'!AE$117-$A176+1,'TH - DEV'!$E$16,'TH - DEV'!$S$45),0)</f>
        <v>0</v>
      </c>
    </row>
    <row r="177" spans="1:42" ht="15" hidden="1" outlineLevel="1">
      <c r="A177">
        <v>18</v>
      </c>
      <c r="B177" s="37"/>
      <c r="C177" s="37"/>
      <c r="D177" s="37"/>
      <c r="E177" s="37"/>
      <c r="F177" s="37"/>
      <c r="G177" s="37"/>
      <c r="H177" s="37"/>
      <c r="I177" s="37"/>
      <c r="J177" s="37"/>
      <c r="K177" s="37"/>
      <c r="L177" s="37"/>
      <c r="M177" s="37"/>
      <c r="N177" s="37"/>
      <c r="O177" s="37"/>
      <c r="P177" s="37"/>
      <c r="Q177" s="37"/>
      <c r="R177" s="37"/>
      <c r="S177" s="37">
        <f>IFERROR(PPMT('TH - DEV'!$E$17,'TH - DEV'!S$117-$A177+1,'TH - DEV'!$E$16,'TH - DEV'!$T$45),0)</f>
        <v>0</v>
      </c>
      <c r="T177" s="37">
        <f>IFERROR(PPMT('TH - DEV'!$E$17,'TH - DEV'!T$117-$A177+1,'TH - DEV'!$E$16,'TH - DEV'!$T$45),0)</f>
        <v>0</v>
      </c>
      <c r="U177" s="37">
        <f>IFERROR(PPMT('TH - DEV'!$E$17,'TH - DEV'!U$117-$A177+1,'TH - DEV'!$E$16,'TH - DEV'!$T$45),0)</f>
        <v>0</v>
      </c>
      <c r="V177" s="37">
        <f>IFERROR(PPMT('TH - DEV'!$E$17,'TH - DEV'!V$117-$A177+1,'TH - DEV'!$E$16,'TH - DEV'!$T$45),0)</f>
        <v>0</v>
      </c>
      <c r="W177" s="37">
        <f>IFERROR(PPMT('TH - DEV'!$E$17,'TH - DEV'!W$117-$A177+1,'TH - DEV'!$E$16,'TH - DEV'!$T$45),0)</f>
        <v>0</v>
      </c>
      <c r="X177" s="37">
        <f>IFERROR(PPMT('TH - DEV'!$E$17,'TH - DEV'!X$117-$A177+1,'TH - DEV'!$E$16,'TH - DEV'!$T$45),0)</f>
        <v>0</v>
      </c>
      <c r="Y177" s="37">
        <f>IFERROR(PPMT('TH - DEV'!$E$17,'TH - DEV'!Y$117-$A177+1,'TH - DEV'!$E$16,'TH - DEV'!$T$45),0)</f>
        <v>0</v>
      </c>
      <c r="Z177" s="37">
        <f>IFERROR(PPMT('TH - DEV'!$E$17,'TH - DEV'!Z$117-$A177+1,'TH - DEV'!$E$16,'TH - DEV'!$T$45),0)</f>
        <v>0</v>
      </c>
      <c r="AA177" s="37">
        <f>IFERROR(PPMT('TH - DEV'!$E$17,'TH - DEV'!AA$117-$A177+1,'TH - DEV'!$E$16,'TH - DEV'!$T$45),0)</f>
        <v>0</v>
      </c>
      <c r="AB177" s="37">
        <f>IFERROR(PPMT('TH - DEV'!$E$17,'TH - DEV'!AB$117-$A177+1,'TH - DEV'!$E$16,'TH - DEV'!$T$45),0)</f>
        <v>0</v>
      </c>
      <c r="AC177" s="37">
        <f>IFERROR(PPMT('TH - DEV'!$E$17,'TH - DEV'!AC$117-$A177+1,'TH - DEV'!$E$16,'TH - DEV'!$T$45),0)</f>
        <v>0</v>
      </c>
      <c r="AD177" s="37">
        <f>IFERROR(PPMT('TH - DEV'!$E$17,'TH - DEV'!AD$117-$A177+1,'TH - DEV'!$E$16,'TH - DEV'!$T$45),0)</f>
        <v>0</v>
      </c>
      <c r="AE177" s="37">
        <f>IFERROR(PPMT('TH - DEV'!$E$17,'TH - DEV'!AE$117-$A177+1,'TH - DEV'!$E$16,'TH - DEV'!$T$45),0)</f>
        <v>0</v>
      </c>
    </row>
    <row r="178" spans="1:42" ht="15" hidden="1" outlineLevel="1">
      <c r="A178">
        <v>19</v>
      </c>
      <c r="B178" s="37"/>
      <c r="C178" s="37"/>
      <c r="D178" s="37"/>
      <c r="E178" s="37"/>
      <c r="F178" s="37"/>
      <c r="G178" s="37"/>
      <c r="H178" s="37"/>
      <c r="I178" s="37"/>
      <c r="J178" s="37"/>
      <c r="K178" s="37"/>
      <c r="L178" s="37"/>
      <c r="M178" s="37"/>
      <c r="N178" s="37"/>
      <c r="O178" s="37"/>
      <c r="P178" s="37"/>
      <c r="Q178" s="37"/>
      <c r="R178" s="37"/>
      <c r="S178" s="37"/>
      <c r="T178" s="37">
        <f>IFERROR(PPMT('TH - DEV'!$E$17,'TH - DEV'!T$117-$A178+1,'TH - DEV'!$E$16,'TH - DEV'!$U$45),0)</f>
        <v>0</v>
      </c>
      <c r="U178" s="37">
        <f>IFERROR(PPMT('TH - DEV'!$E$17,'TH - DEV'!U$117-$A178+1,'TH - DEV'!$E$16,'TH - DEV'!$U$45),0)</f>
        <v>0</v>
      </c>
      <c r="V178" s="37">
        <f>IFERROR(PPMT('TH - DEV'!$E$17,'TH - DEV'!V$117-$A178+1,'TH - DEV'!$E$16,'TH - DEV'!$U$45),0)</f>
        <v>0</v>
      </c>
      <c r="W178" s="37">
        <f>IFERROR(PPMT('TH - DEV'!$E$17,'TH - DEV'!W$117-$A178+1,'TH - DEV'!$E$16,'TH - DEV'!$U$45),0)</f>
        <v>0</v>
      </c>
      <c r="X178" s="37">
        <f>IFERROR(PPMT('TH - DEV'!$E$17,'TH - DEV'!X$117-$A178+1,'TH - DEV'!$E$16,'TH - DEV'!$U$45),0)</f>
        <v>0</v>
      </c>
      <c r="Y178" s="37">
        <f>IFERROR(PPMT('TH - DEV'!$E$17,'TH - DEV'!Y$117-$A178+1,'TH - DEV'!$E$16,'TH - DEV'!$U$45),0)</f>
        <v>0</v>
      </c>
      <c r="Z178" s="37">
        <f>IFERROR(PPMT('TH - DEV'!$E$17,'TH - DEV'!Z$117-$A178+1,'TH - DEV'!$E$16,'TH - DEV'!$U$45),0)</f>
        <v>0</v>
      </c>
      <c r="AA178" s="37">
        <f>IFERROR(PPMT('TH - DEV'!$E$17,'TH - DEV'!AA$117-$A178+1,'TH - DEV'!$E$16,'TH - DEV'!$U$45),0)</f>
        <v>0</v>
      </c>
      <c r="AB178" s="37">
        <f>IFERROR(PPMT('TH - DEV'!$E$17,'TH - DEV'!AB$117-$A178+1,'TH - DEV'!$E$16,'TH - DEV'!$U$45),0)</f>
        <v>0</v>
      </c>
      <c r="AC178" s="37">
        <f>IFERROR(PPMT('TH - DEV'!$E$17,'TH - DEV'!AC$117-$A178+1,'TH - DEV'!$E$16,'TH - DEV'!$U$45),0)</f>
        <v>0</v>
      </c>
      <c r="AD178" s="37">
        <f>IFERROR(PPMT('TH - DEV'!$E$17,'TH - DEV'!AD$117-$A178+1,'TH - DEV'!$E$16,'TH - DEV'!$U$45),0)</f>
        <v>0</v>
      </c>
      <c r="AE178" s="37">
        <f>IFERROR(PPMT('TH - DEV'!$E$17,'TH - DEV'!AE$117-$A178+1,'TH - DEV'!$E$16,'TH - DEV'!$U$45),0)</f>
        <v>0</v>
      </c>
    </row>
    <row r="179" spans="1:42" ht="15" hidden="1" outlineLevel="1">
      <c r="A179">
        <v>20</v>
      </c>
      <c r="B179" s="37"/>
      <c r="C179" s="37"/>
      <c r="D179" s="37"/>
      <c r="E179" s="37"/>
      <c r="F179" s="37"/>
      <c r="G179" s="37"/>
      <c r="H179" s="37"/>
      <c r="I179" s="37"/>
      <c r="J179" s="37"/>
      <c r="K179" s="37"/>
      <c r="L179" s="37"/>
      <c r="M179" s="37"/>
      <c r="N179" s="37"/>
      <c r="O179" s="37"/>
      <c r="P179" s="37"/>
      <c r="Q179" s="37"/>
      <c r="R179" s="37"/>
      <c r="S179" s="37"/>
      <c r="T179" s="37"/>
      <c r="U179" s="37">
        <f>IFERROR(PPMT('TH - DEV'!$E$17,'TH - DEV'!U$117-$A179+1,'TH - DEV'!$E$16,'TH - DEV'!$V$45),0)</f>
        <v>0</v>
      </c>
      <c r="V179" s="37">
        <f>IFERROR(PPMT('TH - DEV'!$E$17,'TH - DEV'!V$117-$A179+1,'TH - DEV'!$E$16,'TH - DEV'!$V$45),0)</f>
        <v>0</v>
      </c>
      <c r="W179" s="37">
        <f>IFERROR(PPMT('TH - DEV'!$E$17,'TH - DEV'!W$117-$A179+1,'TH - DEV'!$E$16,'TH - DEV'!$V$45),0)</f>
        <v>0</v>
      </c>
      <c r="X179" s="37">
        <f>IFERROR(PPMT('TH - DEV'!$E$17,'TH - DEV'!X$117-$A179+1,'TH - DEV'!$E$16,'TH - DEV'!$V$45),0)</f>
        <v>0</v>
      </c>
      <c r="Y179" s="37">
        <f>IFERROR(PPMT('TH - DEV'!$E$17,'TH - DEV'!Y$117-$A179+1,'TH - DEV'!$E$16,'TH - DEV'!$V$45),0)</f>
        <v>0</v>
      </c>
      <c r="Z179" s="37">
        <f>IFERROR(PPMT('TH - DEV'!$E$17,'TH - DEV'!Z$117-$A179+1,'TH - DEV'!$E$16,'TH - DEV'!$V$45),0)</f>
        <v>0</v>
      </c>
      <c r="AA179" s="37">
        <f>IFERROR(PPMT('TH - DEV'!$E$17,'TH - DEV'!AA$117-$A179+1,'TH - DEV'!$E$16,'TH - DEV'!$V$45),0)</f>
        <v>0</v>
      </c>
      <c r="AB179" s="37">
        <f>IFERROR(PPMT('TH - DEV'!$E$17,'TH - DEV'!AB$117-$A179+1,'TH - DEV'!$E$16,'TH - DEV'!$V$45),0)</f>
        <v>0</v>
      </c>
      <c r="AC179" s="37">
        <f>IFERROR(PPMT('TH - DEV'!$E$17,'TH - DEV'!AC$117-$A179+1,'TH - DEV'!$E$16,'TH - DEV'!$V$45),0)</f>
        <v>0</v>
      </c>
      <c r="AD179" s="37">
        <f>IFERROR(PPMT('TH - DEV'!$E$17,'TH - DEV'!AD$117-$A179+1,'TH - DEV'!$E$16,'TH - DEV'!$V$45),0)</f>
        <v>0</v>
      </c>
      <c r="AE179" s="37">
        <f>IFERROR(PPMT('TH - DEV'!$E$17,'TH - DEV'!AE$117-$A179+1,'TH - DEV'!$E$16,'TH - DEV'!$V$45),0)</f>
        <v>0</v>
      </c>
    </row>
    <row r="180" spans="1:42" ht="15" hidden="1" outlineLevel="1">
      <c r="A180">
        <v>21</v>
      </c>
      <c r="B180" s="37"/>
      <c r="C180" s="37"/>
      <c r="D180" s="37"/>
      <c r="E180" s="37"/>
      <c r="F180" s="37"/>
      <c r="G180" s="37"/>
      <c r="H180" s="37"/>
      <c r="I180" s="37"/>
      <c r="J180" s="37"/>
      <c r="K180" s="37"/>
      <c r="L180" s="37"/>
      <c r="M180" s="37"/>
      <c r="N180" s="37"/>
      <c r="O180" s="37"/>
      <c r="P180" s="37"/>
      <c r="Q180" s="37"/>
      <c r="R180" s="37"/>
      <c r="S180" s="37"/>
      <c r="T180" s="37"/>
      <c r="U180" s="37"/>
      <c r="V180" s="37">
        <f>IFERROR(PPMT('TH - DEV'!$E$17,'TH - DEV'!V$117-$A180+1,'TH - DEV'!$E$16,'TH - DEV'!$W$45),0)</f>
        <v>0</v>
      </c>
      <c r="W180" s="37">
        <f>IFERROR(PPMT('TH - DEV'!$E$17,'TH - DEV'!W$117-$A180+1,'TH - DEV'!$E$16,'TH - DEV'!$W$45),0)</f>
        <v>0</v>
      </c>
      <c r="X180" s="37">
        <f>IFERROR(PPMT('TH - DEV'!$E$17,'TH - DEV'!X$117-$A180+1,'TH - DEV'!$E$16,'TH - DEV'!$W$45),0)</f>
        <v>0</v>
      </c>
      <c r="Y180" s="37">
        <f>IFERROR(PPMT('TH - DEV'!$E$17,'TH - DEV'!Y$117-$A180+1,'TH - DEV'!$E$16,'TH - DEV'!$W$45),0)</f>
        <v>0</v>
      </c>
      <c r="Z180" s="37">
        <f>IFERROR(PPMT('TH - DEV'!$E$17,'TH - DEV'!Z$117-$A180+1,'TH - DEV'!$E$16,'TH - DEV'!$W$45),0)</f>
        <v>0</v>
      </c>
      <c r="AA180" s="37">
        <f>IFERROR(PPMT('TH - DEV'!$E$17,'TH - DEV'!AA$117-$A180+1,'TH - DEV'!$E$16,'TH - DEV'!$W$45),0)</f>
        <v>0</v>
      </c>
      <c r="AB180" s="37">
        <f>IFERROR(PPMT('TH - DEV'!$E$17,'TH - DEV'!AB$117-$A180+1,'TH - DEV'!$E$16,'TH - DEV'!$W$45),0)</f>
        <v>0</v>
      </c>
      <c r="AC180" s="37">
        <f>IFERROR(PPMT('TH - DEV'!$E$17,'TH - DEV'!AC$117-$A180+1,'TH - DEV'!$E$16,'TH - DEV'!$W$45),0)</f>
        <v>0</v>
      </c>
      <c r="AD180" s="37">
        <f>IFERROR(PPMT('TH - DEV'!$E$17,'TH - DEV'!AD$117-$A180+1,'TH - DEV'!$E$16,'TH - DEV'!$W$45),0)</f>
        <v>0</v>
      </c>
      <c r="AE180" s="37">
        <f>IFERROR(PPMT('TH - DEV'!$E$17,'TH - DEV'!AE$117-$A180+1,'TH - DEV'!$E$16,'TH - DEV'!$W$45),0)</f>
        <v>0</v>
      </c>
    </row>
    <row r="181" spans="1:42" ht="15" hidden="1" outlineLevel="1">
      <c r="A181">
        <v>22</v>
      </c>
      <c r="B181" s="37"/>
      <c r="C181" s="37"/>
      <c r="D181" s="37"/>
      <c r="E181" s="37"/>
      <c r="F181" s="37"/>
      <c r="G181" s="37"/>
      <c r="H181" s="37"/>
      <c r="I181" s="37"/>
      <c r="J181" s="37"/>
      <c r="K181" s="37"/>
      <c r="L181" s="37"/>
      <c r="M181" s="37"/>
      <c r="N181" s="37"/>
      <c r="O181" s="37"/>
      <c r="P181" s="37"/>
      <c r="Q181" s="37"/>
      <c r="R181" s="37"/>
      <c r="S181" s="37"/>
      <c r="T181" s="37"/>
      <c r="U181" s="37"/>
      <c r="V181" s="37"/>
      <c r="W181" s="37">
        <f>IFERROR(PPMT('TH - DEV'!$E$17,'TH - DEV'!W$117-$A181+1,'TH - DEV'!$E$16,'TH - DEV'!$X$45),0)</f>
        <v>0</v>
      </c>
      <c r="X181" s="37">
        <f>IFERROR(PPMT('TH - DEV'!$E$17,'TH - DEV'!X$117-$A181+1,'TH - DEV'!$E$16,'TH - DEV'!$X$45),0)</f>
        <v>0</v>
      </c>
      <c r="Y181" s="37">
        <f>IFERROR(PPMT('TH - DEV'!$E$17,'TH - DEV'!Y$117-$A181+1,'TH - DEV'!$E$16,'TH - DEV'!$X$45),0)</f>
        <v>0</v>
      </c>
      <c r="Z181" s="37">
        <f>IFERROR(PPMT('TH - DEV'!$E$17,'TH - DEV'!Z$117-$A181+1,'TH - DEV'!$E$16,'TH - DEV'!$X$45),0)</f>
        <v>0</v>
      </c>
      <c r="AA181" s="37">
        <f>IFERROR(PPMT('TH - DEV'!$E$17,'TH - DEV'!AA$117-$A181+1,'TH - DEV'!$E$16,'TH - DEV'!$X$45),0)</f>
        <v>0</v>
      </c>
      <c r="AB181" s="37">
        <f>IFERROR(PPMT('TH - DEV'!$E$17,'TH - DEV'!AB$117-$A181+1,'TH - DEV'!$E$16,'TH - DEV'!$X$45),0)</f>
        <v>0</v>
      </c>
      <c r="AC181" s="37">
        <f>IFERROR(PPMT('TH - DEV'!$E$17,'TH - DEV'!AC$117-$A181+1,'TH - DEV'!$E$16,'TH - DEV'!$X$45),0)</f>
        <v>0</v>
      </c>
      <c r="AD181" s="37">
        <f>IFERROR(PPMT('TH - DEV'!$E$17,'TH - DEV'!AD$117-$A181+1,'TH - DEV'!$E$16,'TH - DEV'!$X$45),0)</f>
        <v>0</v>
      </c>
      <c r="AE181" s="37">
        <f>IFERROR(PPMT('TH - DEV'!$E$17,'TH - DEV'!AE$117-$A181+1,'TH - DEV'!$E$16,'TH - DEV'!$X$45),0)</f>
        <v>0</v>
      </c>
    </row>
    <row r="182" spans="1:42" ht="15" hidden="1" outlineLevel="1">
      <c r="A182">
        <v>23</v>
      </c>
      <c r="B182" s="37"/>
      <c r="C182" s="37"/>
      <c r="D182" s="37"/>
      <c r="E182" s="37"/>
      <c r="F182" s="37"/>
      <c r="G182" s="37"/>
      <c r="H182" s="37"/>
      <c r="I182" s="37"/>
      <c r="J182" s="37"/>
      <c r="K182" s="37"/>
      <c r="L182" s="37"/>
      <c r="M182" s="37"/>
      <c r="N182" s="37"/>
      <c r="O182" s="37"/>
      <c r="P182" s="37"/>
      <c r="Q182" s="37"/>
      <c r="R182" s="37"/>
      <c r="S182" s="37"/>
      <c r="T182" s="37"/>
      <c r="U182" s="37"/>
      <c r="V182" s="37"/>
      <c r="W182" s="37"/>
      <c r="X182" s="37">
        <f>IFERROR(PPMT('TH - DEV'!$E$17,'TH - DEV'!X$117-$A182+1,'TH - DEV'!$E$16,'TH - DEV'!$Y$45),0)</f>
        <v>0</v>
      </c>
      <c r="Y182" s="37">
        <f>IFERROR(PPMT('TH - DEV'!$E$17,'TH - DEV'!Y$117-$A182+1,'TH - DEV'!$E$16,'TH - DEV'!$Y$45),0)</f>
        <v>0</v>
      </c>
      <c r="Z182" s="37">
        <f>IFERROR(PPMT('TH - DEV'!$E$17,'TH - DEV'!Z$117-$A182+1,'TH - DEV'!$E$16,'TH - DEV'!$Y$45),0)</f>
        <v>0</v>
      </c>
      <c r="AA182" s="37">
        <f>IFERROR(PPMT('TH - DEV'!$E$17,'TH - DEV'!AA$117-$A182+1,'TH - DEV'!$E$16,'TH - DEV'!$Y$45),0)</f>
        <v>0</v>
      </c>
      <c r="AB182" s="37">
        <f>IFERROR(PPMT('TH - DEV'!$E$17,'TH - DEV'!AB$117-$A182+1,'TH - DEV'!$E$16,'TH - DEV'!$Y$45),0)</f>
        <v>0</v>
      </c>
      <c r="AC182" s="37">
        <f>IFERROR(PPMT('TH - DEV'!$E$17,'TH - DEV'!AC$117-$A182+1,'TH - DEV'!$E$16,'TH - DEV'!$Y$45),0)</f>
        <v>0</v>
      </c>
      <c r="AD182" s="37">
        <f>IFERROR(PPMT('TH - DEV'!$E$17,'TH - DEV'!AD$117-$A182+1,'TH - DEV'!$E$16,'TH - DEV'!$Y$45),0)</f>
        <v>0</v>
      </c>
      <c r="AE182" s="37">
        <f>IFERROR(PPMT('TH - DEV'!$E$17,'TH - DEV'!AE$117-$A182+1,'TH - DEV'!$E$16,'TH - DEV'!$Y$45),0)</f>
        <v>0</v>
      </c>
    </row>
    <row r="183" spans="1:42" ht="15" hidden="1" outlineLevel="1">
      <c r="A183">
        <v>24</v>
      </c>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f>IFERROR(PPMT('TH - DEV'!$E$17,'TH - DEV'!Y$117-$A183+1,'TH - DEV'!$E$16,'TH - DEV'!$Z$45),0)</f>
        <v>0</v>
      </c>
      <c r="Z183" s="37">
        <f>IFERROR(PPMT('TH - DEV'!$E$17,'TH - DEV'!Z$117-$A183+1,'TH - DEV'!$E$16,'TH - DEV'!$Z$45),0)</f>
        <v>0</v>
      </c>
      <c r="AA183" s="37">
        <f>IFERROR(PPMT('TH - DEV'!$E$17,'TH - DEV'!AA$117-$A183+1,'TH - DEV'!$E$16,'TH - DEV'!$Z$45),0)</f>
        <v>0</v>
      </c>
      <c r="AB183" s="37">
        <f>IFERROR(PPMT('TH - DEV'!$E$17,'TH - DEV'!AB$117-$A183+1,'TH - DEV'!$E$16,'TH - DEV'!$Z$45),0)</f>
        <v>0</v>
      </c>
      <c r="AC183" s="37">
        <f>IFERROR(PPMT('TH - DEV'!$E$17,'TH - DEV'!AC$117-$A183+1,'TH - DEV'!$E$16,'TH - DEV'!$Z$45),0)</f>
        <v>0</v>
      </c>
      <c r="AD183" s="37">
        <f>IFERROR(PPMT('TH - DEV'!$E$17,'TH - DEV'!AD$117-$A183+1,'TH - DEV'!$E$16,'TH - DEV'!$Z$45),0)</f>
        <v>0</v>
      </c>
      <c r="AE183" s="37">
        <f>IFERROR(PPMT('TH - DEV'!$E$17,'TH - DEV'!AE$117-$A183+1,'TH - DEV'!$E$16,'TH - DEV'!$Z$45),0)</f>
        <v>0</v>
      </c>
    </row>
    <row r="184" spans="1:42" ht="15" hidden="1" outlineLevel="1">
      <c r="A184">
        <v>25</v>
      </c>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f>IFERROR(PPMT('TH - DEV'!$E$17,'TH - DEV'!Z$117-$A184+1,'TH - DEV'!$E$16,'TH - DEV'!$AA$45),0)</f>
        <v>0</v>
      </c>
      <c r="AA184" s="37">
        <f>IFERROR(PPMT('TH - DEV'!$E$17,'TH - DEV'!AA$117-$A184+1,'TH - DEV'!$E$16,'TH - DEV'!$AA$45),0)</f>
        <v>0</v>
      </c>
      <c r="AB184" s="37">
        <f>IFERROR(PPMT('TH - DEV'!$E$17,'TH - DEV'!AB$117-$A184+1,'TH - DEV'!$E$16,'TH - DEV'!$AA$45),0)</f>
        <v>0</v>
      </c>
      <c r="AC184" s="37">
        <f>IFERROR(PPMT('TH - DEV'!$E$17,'TH - DEV'!AC$117-$A184+1,'TH - DEV'!$E$16,'TH - DEV'!$AA$45),0)</f>
        <v>0</v>
      </c>
      <c r="AD184" s="37">
        <f>IFERROR(PPMT('TH - DEV'!$E$17,'TH - DEV'!AD$117-$A184+1,'TH - DEV'!$E$16,'TH - DEV'!$AA$45),0)</f>
        <v>0</v>
      </c>
      <c r="AE184" s="37">
        <f>IFERROR(PPMT('TH - DEV'!$E$17,'TH - DEV'!AE$117-$A184+1,'TH - DEV'!$E$16,'TH - DEV'!$AA$45),0)</f>
        <v>0</v>
      </c>
    </row>
    <row r="185" spans="1:42" ht="15" hidden="1" outlineLevel="1">
      <c r="A185">
        <v>26</v>
      </c>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f>IFERROR(PPMT('TH - DEV'!$E$17,'TH - DEV'!AA$117-$A185+1,'TH - DEV'!$E$16,'TH - DEV'!$AB$45),0)</f>
        <v>0</v>
      </c>
      <c r="AB185" s="37">
        <f>IFERROR(PPMT('TH - DEV'!$E$17,'TH - DEV'!AB$117-$A185+1,'TH - DEV'!$E$16,'TH - DEV'!$AB$45),0)</f>
        <v>0</v>
      </c>
      <c r="AC185" s="37">
        <f>IFERROR(PPMT('TH - DEV'!$E$17,'TH - DEV'!AC$117-$A185+1,'TH - DEV'!$E$16,'TH - DEV'!$AB$45),0)</f>
        <v>0</v>
      </c>
      <c r="AD185" s="37">
        <f>IFERROR(PPMT('TH - DEV'!$E$17,'TH - DEV'!AD$117-$A185+1,'TH - DEV'!$E$16,'TH - DEV'!$AB$45),0)</f>
        <v>0</v>
      </c>
      <c r="AE185" s="37">
        <f>IFERROR(PPMT('TH - DEV'!$E$17,'TH - DEV'!AE$117-$A185+1,'TH - DEV'!$E$16,'TH - DEV'!$AB$45),0)</f>
        <v>0</v>
      </c>
    </row>
    <row r="186" spans="1:42" ht="15" hidden="1" outlineLevel="1">
      <c r="A186">
        <v>27</v>
      </c>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f>IFERROR(PPMT('TH - DEV'!$E$17,'TH - DEV'!AB$117-$A186+1,'TH - DEV'!$E$16,'TH - DEV'!$AC$45),0)</f>
        <v>0</v>
      </c>
      <c r="AC186" s="37">
        <f>IFERROR(PPMT('TH - DEV'!$E$17,'TH - DEV'!AC$117-$A186+1,'TH - DEV'!$E$16,'TH - DEV'!$AC$45),0)</f>
        <v>0</v>
      </c>
      <c r="AD186" s="37">
        <f>IFERROR(PPMT('TH - DEV'!$E$17,'TH - DEV'!AD$117-$A186+1,'TH - DEV'!$E$16,'TH - DEV'!$AC$45),0)</f>
        <v>0</v>
      </c>
      <c r="AE186" s="37">
        <f>IFERROR(PPMT('TH - DEV'!$E$17,'TH - DEV'!AE$117-$A186+1,'TH - DEV'!$E$16,'TH - DEV'!$AC$45),0)</f>
        <v>0</v>
      </c>
    </row>
    <row r="187" spans="1:42" ht="15" hidden="1" outlineLevel="1">
      <c r="A187">
        <v>28</v>
      </c>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f>IFERROR(PPMT('TH - DEV'!$E$17,'TH - DEV'!AC$117-$A187+1,'TH - DEV'!$E$16,'TH - DEV'!$AD$45),0)</f>
        <v>0</v>
      </c>
      <c r="AD187" s="37">
        <f>IFERROR(PPMT('TH - DEV'!$E$17,'TH - DEV'!AD$117-$A187+1,'TH - DEV'!$E$16,'TH - DEV'!$AD$45),0)</f>
        <v>0</v>
      </c>
      <c r="AE187" s="37">
        <f>IFERROR(PPMT('TH - DEV'!$E$17,'TH - DEV'!AE$117-$A187+1,'TH - DEV'!$E$16,'TH - DEV'!$AD$45),0)</f>
        <v>0</v>
      </c>
    </row>
    <row r="188" spans="1:42" ht="15" hidden="1" outlineLevel="1">
      <c r="A188">
        <v>29</v>
      </c>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f>IFERROR(PPMT('TH - DEV'!$E$17,'TH - DEV'!AD$117-$A188+1,'TH - DEV'!$E$16,'TH - DEV'!$AE$45),0)</f>
        <v>0</v>
      </c>
      <c r="AE188" s="37">
        <f>IFERROR(PPMT('TH - DEV'!$E$17,'TH - DEV'!AE$117-$A188+1,'TH - DEV'!$E$16,'TH - DEV'!$AE$45),0)</f>
        <v>0</v>
      </c>
    </row>
    <row r="189" spans="1:42" ht="15" hidden="1" outlineLevel="1">
      <c r="A189">
        <v>30</v>
      </c>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f>IFERROR(PPMT('TH - DEV'!$E$17,'TH - DEV'!AE$117-$A189+1,'TH - DEV'!$E$16,'TH - DEV'!$AF$45),0)</f>
        <v>0</v>
      </c>
    </row>
    <row r="190" spans="1:42" hidden="1" outlineLevel="1">
      <c r="A190" s="3" t="s">
        <v>0</v>
      </c>
      <c r="B190" s="44">
        <f>SUM(B160:B189)</f>
        <v>-13843.673022833771</v>
      </c>
      <c r="C190" s="44">
        <f t="shared" ref="C190:AE190" si="57">SUM(C160:C189)</f>
        <v>-28241.092966580891</v>
      </c>
      <c r="D190" s="44">
        <f t="shared" si="57"/>
        <v>-43214.409708077896</v>
      </c>
      <c r="E190" s="44">
        <f t="shared" si="57"/>
        <v>-58786.659119234784</v>
      </c>
      <c r="F190" s="44">
        <f t="shared" si="57"/>
        <v>-74981.798506837949</v>
      </c>
      <c r="G190" s="44">
        <f t="shared" si="57"/>
        <v>-91824.743469945228</v>
      </c>
      <c r="H190" s="44">
        <f t="shared" si="57"/>
        <v>-109341.40623157681</v>
      </c>
      <c r="I190" s="44">
        <f t="shared" si="57"/>
        <v>-127558.73550367367</v>
      </c>
      <c r="J190" s="44">
        <f t="shared" si="57"/>
        <v>-146504.75794665437</v>
      </c>
      <c r="K190" s="44">
        <f t="shared" si="57"/>
        <v>-166208.6212873543</v>
      </c>
      <c r="L190" s="44">
        <f t="shared" si="57"/>
        <v>-172856.96613884848</v>
      </c>
      <c r="M190" s="44">
        <f t="shared" si="57"/>
        <v>-179771.2447844024</v>
      </c>
      <c r="N190" s="44">
        <f t="shared" si="57"/>
        <v>-186962.09457577852</v>
      </c>
      <c r="O190" s="44">
        <f t="shared" si="57"/>
        <v>-194440.57835880964</v>
      </c>
      <c r="P190" s="44">
        <f t="shared" si="57"/>
        <v>-202218.20149316202</v>
      </c>
      <c r="Q190" s="44">
        <f t="shared" si="57"/>
        <v>-185375.25653005473</v>
      </c>
      <c r="R190" s="44">
        <f t="shared" si="57"/>
        <v>-167858.59376842316</v>
      </c>
      <c r="S190" s="44">
        <f t="shared" si="57"/>
        <v>-149641.26449632633</v>
      </c>
      <c r="T190" s="44">
        <f t="shared" si="57"/>
        <v>-130695.24205334562</v>
      </c>
      <c r="U190" s="44">
        <f t="shared" si="57"/>
        <v>-110991.37871264567</v>
      </c>
      <c r="V190" s="44">
        <f t="shared" si="57"/>
        <v>-90499.360838317734</v>
      </c>
      <c r="W190" s="44">
        <f t="shared" si="57"/>
        <v>-69187.662249016677</v>
      </c>
      <c r="X190" s="44">
        <f t="shared" si="57"/>
        <v>-47023.495716143574</v>
      </c>
      <c r="Y190" s="44">
        <f t="shared" si="57"/>
        <v>-23972.762521955548</v>
      </c>
      <c r="Z190" s="44">
        <f t="shared" si="57"/>
        <v>0</v>
      </c>
      <c r="AA190" s="44">
        <f t="shared" si="57"/>
        <v>0</v>
      </c>
      <c r="AB190" s="44">
        <f t="shared" si="57"/>
        <v>0</v>
      </c>
      <c r="AC190" s="44">
        <f t="shared" si="57"/>
        <v>0</v>
      </c>
      <c r="AD190" s="44">
        <f t="shared" si="57"/>
        <v>0</v>
      </c>
      <c r="AE190" s="44">
        <f t="shared" si="57"/>
        <v>0</v>
      </c>
    </row>
    <row r="191" spans="1:42" collapsed="1"/>
    <row r="192" spans="1:42" s="54" customForma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row>
    <row r="193" spans="1:42" s="54" customForma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row>
    <row r="194" spans="1:42" s="54" customForma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row>
    <row r="195" spans="1:42" s="54" customForma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row>
    <row r="196" spans="1:42" s="54" customForma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row>
    <row r="197" spans="1:42" s="54" customForma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row>
    <row r="198" spans="1:42" s="54" customForma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row>
    <row r="199" spans="1:42" s="54" customForma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row>
    <row r="200" spans="1:42" s="54" customForma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row>
    <row r="201" spans="1:42" s="54" customForma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row>
    <row r="202" spans="1:42" s="54" customForma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row>
    <row r="203" spans="1:42" s="54" customForma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row>
    <row r="204" spans="1:42" s="54" customForma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row>
    <row r="205" spans="1:42" s="54" customForma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row>
    <row r="206" spans="1:42" s="54" customForma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row>
    <row r="207" spans="1:42" s="54" customForma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row>
    <row r="208" spans="1:42" s="54" customForma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row>
    <row r="209" spans="1:42" s="54" customForma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row>
    <row r="210" spans="1:42" s="54" customForma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row>
    <row r="211" spans="1:42" s="54" customForma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row>
    <row r="212" spans="1:42" s="54" customForma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row>
    <row r="213" spans="1:42" s="54" customForma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row>
    <row r="214" spans="1:42" s="54" customForma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row>
    <row r="215" spans="1:42" s="54" customForma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row>
    <row r="216" spans="1:42" s="54" customForma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row>
  </sheetData>
  <mergeCells count="1">
    <mergeCell ref="D11:D12"/>
  </mergeCells>
  <conditionalFormatting sqref="B106:AF106">
    <cfRule type="containsText" dxfId="2" priority="2" operator="containsText" text="ok">
      <formula>NOT(ISERROR(SEARCH("ok",B106)))</formula>
    </cfRule>
    <cfRule type="containsText" dxfId="1" priority="3" operator="containsText" text="attention">
      <formula>NOT(ISERROR(SEARCH("attention",B106)))</formula>
    </cfRule>
    <cfRule type="cellIs" dxfId="0" priority="4" operator="equal">
      <formula>"""attention BFR !"""</formula>
    </cfRule>
  </conditionalFormatting>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6</vt:i4>
      </vt:variant>
    </vt:vector>
  </HeadingPairs>
  <TitlesOfParts>
    <vt:vector size="6" baseType="lpstr">
      <vt:lpstr>PV - ACC</vt:lpstr>
      <vt:lpstr>A LIRE</vt:lpstr>
      <vt:lpstr>PV - ACI et ACC</vt:lpstr>
      <vt:lpstr>PV - AO CRE</vt:lpstr>
      <vt:lpstr>PV - AO</vt:lpstr>
      <vt:lpstr>TH - DEV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Benoît GORMAND</dc:creator>
  <cp:lastModifiedBy>Berengere Meme</cp:lastModifiedBy>
  <dcterms:created xsi:type="dcterms:W3CDTF">2015-06-05T18:19:34Z</dcterms:created>
  <dcterms:modified xsi:type="dcterms:W3CDTF">2026-07-02T10:15:22Z</dcterms:modified>
</cp:coreProperties>
</file>